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大会要項" sheetId="1" r:id="rId1"/>
    <sheet name="ブロック表" sheetId="2" r:id="rId2"/>
    <sheet name="対戦表" sheetId="3" r:id="rId3"/>
  </sheets>
  <definedNames/>
  <calcPr fullCalcOnLoad="1"/>
</workbook>
</file>

<file path=xl/sharedStrings.xml><?xml version="1.0" encoding="utf-8"?>
<sst xmlns="http://schemas.openxmlformats.org/spreadsheetml/2006/main" count="248" uniqueCount="143">
  <si>
    <t>チーム名</t>
  </si>
  <si>
    <t>順位</t>
  </si>
  <si>
    <t>勝点</t>
  </si>
  <si>
    <t>勝</t>
  </si>
  <si>
    <t>分</t>
  </si>
  <si>
    <t>負</t>
  </si>
  <si>
    <t>得点</t>
  </si>
  <si>
    <t>失点</t>
  </si>
  <si>
    <t>得失</t>
  </si>
  <si>
    <t>★勝点：勝=3、分=1、負=0　　　順位：勝点、得失点差、総得点、対戦、コイントスの順</t>
  </si>
  <si>
    <t>KickOff</t>
  </si>
  <si>
    <t>対　　　　　　　　戦</t>
  </si>
  <si>
    <t>①</t>
  </si>
  <si>
    <t>―</t>
  </si>
  <si>
    <t>②</t>
  </si>
  <si>
    <t>③</t>
  </si>
  <si>
    <t>④</t>
  </si>
  <si>
    <t>⑤</t>
  </si>
  <si>
    <t>⑥</t>
  </si>
  <si>
    <t>⑦</t>
  </si>
  <si>
    <t>⑧</t>
  </si>
  <si>
    <t>⑨</t>
  </si>
  <si>
    <t>A3位</t>
  </si>
  <si>
    <t>A2位</t>
  </si>
  <si>
    <t>A1位</t>
  </si>
  <si>
    <t>B3位</t>
  </si>
  <si>
    <t>B2位</t>
  </si>
  <si>
    <t>B1位</t>
  </si>
  <si>
    <t>副審2名</t>
  </si>
  <si>
    <t>主　　  催</t>
  </si>
  <si>
    <t>開 催 日</t>
  </si>
  <si>
    <t>会      場</t>
  </si>
  <si>
    <t>参加資格</t>
  </si>
  <si>
    <t>要      綱</t>
  </si>
  <si>
    <t>　勝点は、勝者3点・引き分け1点・敗者0点、不戦敗-3点（0-5）とする。</t>
  </si>
  <si>
    <t>⑨その他ルールは日本サッカー協会のルールによる。</t>
  </si>
  <si>
    <t>表      彰</t>
  </si>
  <si>
    <t>審      判</t>
  </si>
  <si>
    <t>審判服着用の事。審判は割り当て表の通り。</t>
  </si>
  <si>
    <t>雨      天</t>
  </si>
  <si>
    <t>留意事項</t>
  </si>
  <si>
    <t>試合における事故発生は、個人または該当チームの責任で対処のこと。</t>
  </si>
  <si>
    <t>会場施設の破損事故等は、チーム内の責任において対処のこと。</t>
  </si>
  <si>
    <t>参加全チームを順位に応じて、表彰する。</t>
  </si>
  <si>
    <t>⑦ポイント取替え式のシューズは認めない。</t>
  </si>
  <si>
    <t>⑧試合球は各チーム持ち寄りで、4号球手縫いのものとする。</t>
  </si>
  <si>
    <t>趣　　　旨</t>
  </si>
  <si>
    <t>（スポーツ傷害保険加入済み）</t>
  </si>
  <si>
    <t>参 加 費</t>
  </si>
  <si>
    <t>少年サッカー大会を通して友好、親睦を図るとともに相互の技術向上を目的とする。</t>
  </si>
  <si>
    <t>5,000円</t>
  </si>
  <si>
    <t>A</t>
  </si>
  <si>
    <t>B</t>
  </si>
  <si>
    <t>A</t>
  </si>
  <si>
    <t>C</t>
  </si>
  <si>
    <t>D</t>
  </si>
  <si>
    <t>A面⑦</t>
  </si>
  <si>
    <t>C1位</t>
  </si>
  <si>
    <t>D1位</t>
  </si>
  <si>
    <t>C2位</t>
  </si>
  <si>
    <t>D2位</t>
  </si>
  <si>
    <t>C3位</t>
  </si>
  <si>
    <t>D3位</t>
  </si>
  <si>
    <t>B面⑧</t>
  </si>
  <si>
    <t>A面⑨</t>
  </si>
  <si>
    <t>B面⑨</t>
  </si>
  <si>
    <t>B面⑩</t>
  </si>
  <si>
    <t>A面⑪</t>
  </si>
  <si>
    <t>1位パート</t>
  </si>
  <si>
    <t>2位パート</t>
  </si>
  <si>
    <t>3位パート</t>
  </si>
  <si>
    <t>⑩</t>
  </si>
  <si>
    <t>⑪</t>
  </si>
  <si>
    <t>3位ﾊﾟｰﾄ</t>
  </si>
  <si>
    <t>2位ﾊﾟｰﾄ</t>
  </si>
  <si>
    <t>1位ﾊﾟｰﾄ</t>
  </si>
  <si>
    <t>■A面</t>
  </si>
  <si>
    <t>■B面</t>
  </si>
  <si>
    <t>A面
⑨勝</t>
  </si>
  <si>
    <t>⑨勝</t>
  </si>
  <si>
    <t>⑨負</t>
  </si>
  <si>
    <t>⑩負</t>
  </si>
  <si>
    <t>⑩勝</t>
  </si>
  <si>
    <t>長坂谷公園多目的広場</t>
  </si>
  <si>
    <t>6年生以下で構成し男女を問わない。</t>
  </si>
  <si>
    <t>長坂谷ファイナル・カップ実行委員会</t>
  </si>
  <si>
    <t>PK</t>
  </si>
  <si>
    <t>1位ﾊﾟｰﾄ
決勝</t>
  </si>
  <si>
    <t>⑫</t>
  </si>
  <si>
    <t>⑪勝</t>
  </si>
  <si>
    <t>⑪負</t>
  </si>
  <si>
    <t>Ｃ1位</t>
  </si>
  <si>
    <t>Ｄ1位</t>
  </si>
  <si>
    <t>緑区選抜</t>
  </si>
  <si>
    <t>A面⑫</t>
  </si>
  <si>
    <t>Ａ面⑩</t>
  </si>
  <si>
    <t>B面⑫</t>
  </si>
  <si>
    <t>B面⑪</t>
  </si>
  <si>
    <t>基本的には雨天決行ですが、判断に迷う場合は事務局までお問い合わせ下さい。</t>
  </si>
  <si>
    <t>事務局山口090-2245-0862</t>
  </si>
  <si>
    <t>②予選リーグを行い、パート別トーナメント戦に進む。</t>
  </si>
  <si>
    <t>③予選順位は勝点による。同点の場合は、得失点・対戦・コイントスの順で決する。</t>
  </si>
  <si>
    <t>④決勝・三位決定戦で同点の場合はPK戦とする。</t>
  </si>
  <si>
    <t>⑤試合時間は15分ハーフとする。</t>
  </si>
  <si>
    <t>⑥メンバー表提出は不要で、交代は「自由な交代」とする。</t>
  </si>
  <si>
    <t>3位ﾊﾟｰﾄ
三決</t>
  </si>
  <si>
    <t>2位パート三決</t>
  </si>
  <si>
    <r>
      <t xml:space="preserve">１位ﾊﾟｰﾄ
</t>
    </r>
    <r>
      <rPr>
        <sz val="9"/>
        <rFont val="ＭＳ Ｐゴシック"/>
        <family val="3"/>
      </rPr>
      <t>三決</t>
    </r>
  </si>
  <si>
    <t>3位ﾊﾟｰﾄ
決勝</t>
  </si>
  <si>
    <t>2位パート決勝</t>
  </si>
  <si>
    <t>　　　　16:10　表彰式（閉会式）</t>
  </si>
  <si>
    <t>B面
⑨勝</t>
  </si>
  <si>
    <t>B面⑦</t>
  </si>
  <si>
    <t>A面⑧</t>
  </si>
  <si>
    <t>　(通常通りのPK戦とする、ピッチ上には11名出場し５名で決しない場合はサドンデス)</t>
  </si>
  <si>
    <t>　トーナメント戦の１回戦のみ５人によるPK戦とする。</t>
  </si>
  <si>
    <t>①本大会は１１人制とする。</t>
  </si>
  <si>
    <t>A面
⑦勝</t>
  </si>
  <si>
    <t>B面
⑦勝</t>
  </si>
  <si>
    <t>A面
⑧勝</t>
  </si>
  <si>
    <t>B面
⑧勝</t>
  </si>
  <si>
    <t>A面
⑦負</t>
  </si>
  <si>
    <t>B面
⑦負</t>
  </si>
  <si>
    <t>A面
⑧負</t>
  </si>
  <si>
    <t>B面
⑧負</t>
  </si>
  <si>
    <t>A面
⑨負</t>
  </si>
  <si>
    <t>B面
⑨負</t>
  </si>
  <si>
    <t>港南区選抜</t>
  </si>
  <si>
    <t>中原区トレセン</t>
  </si>
  <si>
    <t>高津区トレセン</t>
  </si>
  <si>
    <t>戸塚区選抜</t>
  </si>
  <si>
    <t>主審・４審</t>
  </si>
  <si>
    <t>2018年　長坂谷ファイナル・カップ</t>
  </si>
  <si>
    <t>保土ヶ谷区選抜</t>
  </si>
  <si>
    <t>246FC</t>
  </si>
  <si>
    <t>YFA.Jr</t>
  </si>
  <si>
    <t>麻生区トレセン</t>
  </si>
  <si>
    <t>WAFC</t>
  </si>
  <si>
    <t>2018年　長坂谷ファイナル・カップ　ブロック表</t>
  </si>
  <si>
    <t>2018年　長坂谷ファイナル・カップ　対戦表</t>
  </si>
  <si>
    <t>2018年2月17日（土）</t>
  </si>
  <si>
    <t>宮前区選抜</t>
  </si>
  <si>
    <t>鶴見区選抜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</si>
</sst>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sz val="26"/>
      <name val="ＤＨＰ特太ゴシック体"/>
      <family val="3"/>
    </font>
    <font>
      <sz val="11"/>
      <name val="ＭＳ Ｐ明朝"/>
      <family val="1"/>
    </font>
    <font>
      <sz val="11"/>
      <name val="ＪＳＰ明朝"/>
      <family val="1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3" fillId="0" borderId="0" xfId="60" applyFill="1" applyAlignment="1">
      <alignment vertical="center" shrinkToFit="1"/>
      <protection/>
    </xf>
    <xf numFmtId="0" fontId="3" fillId="0" borderId="0" xfId="60" applyFill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0" xfId="60" applyFont="1" applyFill="1" applyAlignment="1">
      <alignment horizontal="center" vertical="center" shrinkToFit="1"/>
      <protection/>
    </xf>
    <xf numFmtId="0" fontId="3" fillId="0" borderId="12" xfId="60" applyFill="1" applyBorder="1" applyAlignment="1">
      <alignment horizontal="center" vertical="center" shrinkToFit="1"/>
      <protection/>
    </xf>
    <xf numFmtId="0" fontId="3" fillId="0" borderId="13" xfId="60" applyFill="1" applyBorder="1" applyAlignment="1">
      <alignment horizontal="center" vertical="center" shrinkToFit="1"/>
      <protection/>
    </xf>
    <xf numFmtId="0" fontId="3" fillId="0" borderId="14" xfId="60" applyFill="1" applyBorder="1" applyAlignment="1">
      <alignment horizontal="center" vertical="center" shrinkToFit="1"/>
      <protection/>
    </xf>
    <xf numFmtId="0" fontId="3" fillId="0" borderId="11" xfId="60" applyFill="1" applyBorder="1" applyAlignment="1">
      <alignment horizontal="center" vertical="center" shrinkToFit="1"/>
      <protection/>
    </xf>
    <xf numFmtId="0" fontId="3" fillId="0" borderId="10" xfId="60" applyFill="1" applyBorder="1" applyAlignment="1">
      <alignment horizontal="center" vertical="center" shrinkToFit="1"/>
      <protection/>
    </xf>
    <xf numFmtId="0" fontId="3" fillId="0" borderId="0" xfId="60" applyFill="1" applyAlignment="1">
      <alignment vertical="center"/>
      <protection/>
    </xf>
    <xf numFmtId="0" fontId="3" fillId="0" borderId="10" xfId="60" applyFill="1" applyBorder="1" applyAlignment="1">
      <alignment vertical="center" shrinkToFit="1"/>
      <protection/>
    </xf>
    <xf numFmtId="0" fontId="3" fillId="0" borderId="15" xfId="60" applyFill="1" applyBorder="1" applyAlignment="1">
      <alignment horizontal="center" vertical="center" shrinkToFit="1"/>
      <protection/>
    </xf>
    <xf numFmtId="0" fontId="9" fillId="0" borderId="0" xfId="60" applyFont="1" applyFill="1" applyAlignment="1">
      <alignment vertical="center" shrinkToFit="1"/>
      <protection/>
    </xf>
    <xf numFmtId="0" fontId="10" fillId="0" borderId="0" xfId="60" applyFont="1" applyFill="1" applyAlignment="1">
      <alignment horizontal="center" vertical="center" shrinkToFit="1"/>
      <protection/>
    </xf>
    <xf numFmtId="0" fontId="3" fillId="0" borderId="0" xfId="60">
      <alignment/>
      <protection/>
    </xf>
    <xf numFmtId="0" fontId="3" fillId="0" borderId="0" xfId="60" applyAlignment="1">
      <alignment horizontal="right"/>
      <protection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3" fillId="0" borderId="16" xfId="60" applyFill="1" applyBorder="1" applyAlignment="1">
      <alignment horizontal="center" vertical="center" shrinkToFit="1"/>
      <protection/>
    </xf>
    <xf numFmtId="0" fontId="3" fillId="0" borderId="17" xfId="60" applyFill="1" applyBorder="1" applyAlignment="1">
      <alignment horizontal="center" vertical="center" shrinkToFit="1"/>
      <protection/>
    </xf>
    <xf numFmtId="0" fontId="3" fillId="0" borderId="17" xfId="60" applyFill="1" applyBorder="1" applyAlignment="1">
      <alignment vertical="center" shrinkToFit="1"/>
      <protection/>
    </xf>
    <xf numFmtId="0" fontId="3" fillId="0" borderId="17" xfId="60" applyFill="1" applyBorder="1" applyAlignment="1">
      <alignment horizontal="right" vertical="center" shrinkToFit="1"/>
      <protection/>
    </xf>
    <xf numFmtId="0" fontId="3" fillId="0" borderId="18" xfId="60" applyFill="1" applyBorder="1" applyAlignment="1">
      <alignment vertical="center" shrinkToFit="1"/>
      <protection/>
    </xf>
    <xf numFmtId="0" fontId="3" fillId="0" borderId="19" xfId="60" applyFill="1" applyBorder="1" applyAlignment="1">
      <alignment horizontal="center" vertical="center" shrinkToFit="1"/>
      <protection/>
    </xf>
    <xf numFmtId="0" fontId="3" fillId="0" borderId="20" xfId="60" applyFill="1" applyBorder="1" applyAlignment="1">
      <alignment vertical="center" shrinkToFit="1"/>
      <protection/>
    </xf>
    <xf numFmtId="0" fontId="3" fillId="0" borderId="0" xfId="60" applyFill="1" applyAlignment="1">
      <alignment vertical="top" shrinkToFit="1"/>
      <protection/>
    </xf>
    <xf numFmtId="0" fontId="3" fillId="0" borderId="0" xfId="60" applyFill="1" applyAlignment="1">
      <alignment horizontal="center" vertical="top" shrinkToFit="1"/>
      <protection/>
    </xf>
    <xf numFmtId="20" fontId="3" fillId="0" borderId="17" xfId="60" applyNumberFormat="1" applyFill="1" applyBorder="1" applyAlignment="1">
      <alignment horizontal="center" vertical="center" shrinkToFit="1"/>
      <protection/>
    </xf>
    <xf numFmtId="0" fontId="3" fillId="0" borderId="17" xfId="60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/>
    </xf>
    <xf numFmtId="0" fontId="11" fillId="0" borderId="21" xfId="60" applyFont="1" applyFill="1" applyBorder="1" applyAlignment="1">
      <alignment/>
      <protection/>
    </xf>
    <xf numFmtId="0" fontId="3" fillId="33" borderId="12" xfId="60" applyFill="1" applyBorder="1" applyAlignment="1" applyProtection="1">
      <alignment horizontal="center" vertical="center" shrinkToFit="1"/>
      <protection locked="0"/>
    </xf>
    <xf numFmtId="0" fontId="3" fillId="33" borderId="20" xfId="60" applyFill="1" applyBorder="1" applyAlignment="1" applyProtection="1">
      <alignment horizontal="center" vertical="center" shrinkToFit="1"/>
      <protection locked="0"/>
    </xf>
    <xf numFmtId="0" fontId="3" fillId="33" borderId="14" xfId="60" applyFill="1" applyBorder="1" applyAlignment="1" applyProtection="1">
      <alignment horizontal="center" vertical="center" shrinkToFit="1"/>
      <protection locked="0"/>
    </xf>
    <xf numFmtId="0" fontId="3" fillId="33" borderId="19" xfId="60" applyFill="1" applyBorder="1" applyAlignment="1" applyProtection="1">
      <alignment horizontal="center" vertical="center" shrinkToFit="1"/>
      <protection locked="0"/>
    </xf>
    <xf numFmtId="0" fontId="4" fillId="0" borderId="16" xfId="60" applyFont="1" applyFill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3" fillId="0" borderId="0" xfId="60" applyFill="1" applyBorder="1" applyAlignment="1">
      <alignment vertical="center" shrinkToFit="1"/>
      <protection/>
    </xf>
    <xf numFmtId="0" fontId="3" fillId="0" borderId="18" xfId="60" applyFill="1" applyBorder="1" applyAlignment="1">
      <alignment horizontal="center" vertical="center" shrinkToFit="1"/>
      <protection/>
    </xf>
    <xf numFmtId="0" fontId="3" fillId="0" borderId="0" xfId="60" applyFill="1" applyBorder="1" applyAlignment="1">
      <alignment vertical="top" shrinkToFit="1"/>
      <protection/>
    </xf>
    <xf numFmtId="0" fontId="3" fillId="0" borderId="22" xfId="60" applyFill="1" applyBorder="1" applyAlignment="1">
      <alignment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/>
      <protection/>
    </xf>
    <xf numFmtId="0" fontId="3" fillId="0" borderId="23" xfId="60" applyFill="1" applyBorder="1" applyAlignment="1">
      <alignment horizontal="center" vertical="top" shrinkToFit="1"/>
      <protection/>
    </xf>
    <xf numFmtId="0" fontId="3" fillId="0" borderId="24" xfId="60" applyFill="1" applyBorder="1" applyAlignment="1">
      <alignment horizontal="center" vertical="top" shrinkToFit="1"/>
      <protection/>
    </xf>
    <xf numFmtId="0" fontId="3" fillId="0" borderId="25" xfId="60" applyFill="1" applyBorder="1" applyAlignment="1">
      <alignment horizontal="center" vertical="top" shrinkToFit="1"/>
      <protection/>
    </xf>
    <xf numFmtId="0" fontId="3" fillId="0" borderId="10" xfId="60" applyFill="1" applyBorder="1" applyAlignment="1">
      <alignment horizontal="center" vertical="center" shrinkToFit="1"/>
      <protection/>
    </xf>
    <xf numFmtId="0" fontId="3" fillId="0" borderId="20" xfId="60" applyFill="1" applyBorder="1" applyAlignment="1">
      <alignment horizontal="center" vertical="top" shrinkToFit="1"/>
      <protection/>
    </xf>
    <xf numFmtId="0" fontId="3" fillId="0" borderId="19" xfId="60" applyFill="1" applyBorder="1" applyAlignment="1">
      <alignment horizontal="center" vertical="top" shrinkToFit="1"/>
      <protection/>
    </xf>
    <xf numFmtId="0" fontId="3" fillId="0" borderId="10" xfId="60" applyFill="1" applyBorder="1" applyAlignment="1">
      <alignment horizontal="center" vertical="top" textRotation="255" shrinkToFit="1"/>
      <protection/>
    </xf>
    <xf numFmtId="0" fontId="3" fillId="0" borderId="12" xfId="60" applyFill="1" applyBorder="1" applyAlignment="1">
      <alignment horizontal="center" vertical="top" shrinkToFit="1"/>
      <protection/>
    </xf>
    <xf numFmtId="0" fontId="3" fillId="0" borderId="14" xfId="60" applyFill="1" applyBorder="1" applyAlignment="1">
      <alignment horizontal="center" vertical="top" shrinkToFit="1"/>
      <protection/>
    </xf>
    <xf numFmtId="0" fontId="3" fillId="0" borderId="26" xfId="60" applyFill="1" applyBorder="1" applyAlignment="1">
      <alignment horizontal="center" vertical="center" shrinkToFit="1"/>
      <protection/>
    </xf>
    <xf numFmtId="0" fontId="3" fillId="0" borderId="27" xfId="60" applyFill="1" applyBorder="1" applyAlignment="1">
      <alignment horizontal="center" vertical="center" shrinkToFit="1"/>
      <protection/>
    </xf>
    <xf numFmtId="0" fontId="3" fillId="0" borderId="28" xfId="60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 textRotation="255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33" borderId="10" xfId="60" applyFont="1" applyFill="1" applyBorder="1" applyAlignment="1" applyProtection="1">
      <alignment horizontal="left" vertical="center" shrinkToFit="1"/>
      <protection locked="0"/>
    </xf>
    <xf numFmtId="0" fontId="3" fillId="33" borderId="10" xfId="60" applyFill="1" applyBorder="1" applyAlignment="1" applyProtection="1">
      <alignment horizontal="left" vertical="center" shrinkToFit="1"/>
      <protection locked="0"/>
    </xf>
    <xf numFmtId="0" fontId="3" fillId="0" borderId="29" xfId="60" applyFill="1" applyBorder="1" applyAlignment="1">
      <alignment horizontal="center" vertical="center" shrinkToFit="1"/>
      <protection/>
    </xf>
    <xf numFmtId="0" fontId="3" fillId="33" borderId="12" xfId="60" applyFill="1" applyBorder="1" applyAlignment="1" applyProtection="1">
      <alignment horizontal="left" vertical="center" shrinkToFit="1"/>
      <protection locked="0"/>
    </xf>
    <xf numFmtId="0" fontId="3" fillId="33" borderId="13" xfId="60" applyFill="1" applyBorder="1" applyAlignment="1" applyProtection="1">
      <alignment horizontal="left" vertical="center" shrinkToFit="1"/>
      <protection locked="0"/>
    </xf>
    <xf numFmtId="0" fontId="3" fillId="33" borderId="14" xfId="60" applyFill="1" applyBorder="1" applyAlignment="1" applyProtection="1">
      <alignment horizontal="left" vertical="center" shrinkToFit="1"/>
      <protection locked="0"/>
    </xf>
    <xf numFmtId="0" fontId="3" fillId="33" borderId="12" xfId="60" applyFont="1" applyFill="1" applyBorder="1" applyAlignment="1" applyProtection="1">
      <alignment horizontal="left" vertical="center" shrinkToFit="1"/>
      <protection locked="0"/>
    </xf>
    <xf numFmtId="0" fontId="5" fillId="0" borderId="0" xfId="60" applyFont="1" applyFill="1" applyAlignment="1">
      <alignment horizontal="center" vertical="center" shrinkToFit="1"/>
      <protection/>
    </xf>
    <xf numFmtId="0" fontId="3" fillId="33" borderId="13" xfId="60" applyFont="1" applyFill="1" applyBorder="1" applyAlignment="1" applyProtection="1">
      <alignment horizontal="left" vertical="center" shrinkToFit="1"/>
      <protection locked="0"/>
    </xf>
    <xf numFmtId="0" fontId="3" fillId="33" borderId="14" xfId="60" applyFont="1" applyFill="1" applyBorder="1" applyAlignment="1" applyProtection="1">
      <alignment horizontal="left" vertical="center" shrinkToFit="1"/>
      <protection locked="0"/>
    </xf>
    <xf numFmtId="0" fontId="3" fillId="0" borderId="20" xfId="60" applyFill="1" applyBorder="1" applyAlignment="1">
      <alignment vertical="center" shrinkToFit="1"/>
      <protection/>
    </xf>
    <xf numFmtId="0" fontId="3" fillId="0" borderId="15" xfId="60" applyFill="1" applyBorder="1" applyAlignment="1">
      <alignment vertical="center" shrinkToFit="1"/>
      <protection/>
    </xf>
    <xf numFmtId="0" fontId="3" fillId="0" borderId="19" xfId="60" applyFill="1" applyBorder="1" applyAlignment="1">
      <alignment vertical="center" shrinkToFit="1"/>
      <protection/>
    </xf>
    <xf numFmtId="0" fontId="3" fillId="0" borderId="30" xfId="60" applyFill="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60" applyFill="1" applyBorder="1" applyAlignment="1">
      <alignment vertical="center" shrinkToFit="1"/>
      <protection/>
    </xf>
    <xf numFmtId="0" fontId="3" fillId="0" borderId="12" xfId="60" applyFill="1" applyBorder="1" applyAlignment="1">
      <alignment horizontal="center" vertical="center" shrinkToFit="1"/>
      <protection/>
    </xf>
    <xf numFmtId="0" fontId="3" fillId="0" borderId="13" xfId="60" applyFill="1" applyBorder="1" applyAlignment="1">
      <alignment horizontal="center" vertical="center" shrinkToFit="1"/>
      <protection/>
    </xf>
    <xf numFmtId="0" fontId="3" fillId="0" borderId="14" xfId="60" applyFill="1" applyBorder="1" applyAlignment="1">
      <alignment horizontal="center" vertical="center" shrinkToFit="1"/>
      <protection/>
    </xf>
    <xf numFmtId="0" fontId="3" fillId="0" borderId="31" xfId="60" applyFill="1" applyBorder="1" applyAlignment="1">
      <alignment horizontal="center" vertical="center" shrinkToFit="1"/>
      <protection/>
    </xf>
    <xf numFmtId="0" fontId="3" fillId="0" borderId="32" xfId="60" applyFill="1" applyBorder="1" applyAlignment="1">
      <alignment vertical="center" shrinkToFit="1"/>
      <protection/>
    </xf>
    <xf numFmtId="0" fontId="3" fillId="0" borderId="33" xfId="60" applyFill="1" applyBorder="1" applyAlignment="1">
      <alignment vertical="center" shrinkToFit="1"/>
      <protection/>
    </xf>
    <xf numFmtId="0" fontId="3" fillId="0" borderId="34" xfId="60" applyFill="1" applyBorder="1" applyAlignment="1">
      <alignment vertical="center" shrinkToFit="1"/>
      <protection/>
    </xf>
    <xf numFmtId="20" fontId="3" fillId="0" borderId="20" xfId="60" applyNumberFormat="1" applyFill="1" applyBorder="1" applyAlignment="1">
      <alignment horizontal="center" vertical="center" shrinkToFit="1"/>
      <protection/>
    </xf>
    <xf numFmtId="20" fontId="3" fillId="0" borderId="19" xfId="60" applyNumberForma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 wrapText="1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wrapText="1" shrinkToFit="1"/>
      <protection/>
    </xf>
    <xf numFmtId="20" fontId="3" fillId="0" borderId="12" xfId="60" applyNumberFormat="1" applyFill="1" applyBorder="1" applyAlignment="1">
      <alignment horizontal="center" vertical="center" shrinkToFit="1"/>
      <protection/>
    </xf>
    <xf numFmtId="20" fontId="3" fillId="0" borderId="14" xfId="60" applyNumberForma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wrapText="1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2" xfId="60" applyFill="1" applyBorder="1" applyAlignment="1">
      <alignment horizontal="right" vertical="center" shrinkToFit="1"/>
      <protection/>
    </xf>
    <xf numFmtId="0" fontId="3" fillId="0" borderId="13" xfId="60" applyFill="1" applyBorder="1" applyAlignment="1">
      <alignment horizontal="right" vertical="center" shrinkToFit="1"/>
      <protection/>
    </xf>
    <xf numFmtId="0" fontId="3" fillId="0" borderId="14" xfId="60" applyFill="1" applyBorder="1" applyAlignment="1">
      <alignment horizontal="right" vertical="center" shrinkToFit="1"/>
      <protection/>
    </xf>
    <xf numFmtId="0" fontId="3" fillId="0" borderId="13" xfId="60" applyFill="1" applyBorder="1" applyAlignment="1">
      <alignment vertical="center" shrinkToFit="1"/>
      <protection/>
    </xf>
    <xf numFmtId="0" fontId="3" fillId="0" borderId="31" xfId="60" applyFill="1" applyBorder="1" applyAlignment="1">
      <alignment vertical="center" shrinkToFit="1"/>
      <protection/>
    </xf>
    <xf numFmtId="0" fontId="3" fillId="0" borderId="35" xfId="60" applyFill="1" applyBorder="1" applyAlignment="1">
      <alignment vertical="center" shrinkToFit="1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20" xfId="60" applyFill="1" applyBorder="1" applyAlignment="1">
      <alignment horizontal="right" vertical="center" shrinkToFit="1"/>
      <protection/>
    </xf>
    <xf numFmtId="0" fontId="3" fillId="0" borderId="15" xfId="60" applyFill="1" applyBorder="1" applyAlignment="1">
      <alignment horizontal="right" vertical="center" shrinkToFit="1"/>
      <protection/>
    </xf>
    <xf numFmtId="0" fontId="3" fillId="0" borderId="19" xfId="60" applyFill="1" applyBorder="1" applyAlignment="1">
      <alignment horizontal="right" vertical="center" shrinkToFit="1"/>
      <protection/>
    </xf>
    <xf numFmtId="20" fontId="3" fillId="0" borderId="16" xfId="60" applyNumberFormat="1" applyFill="1" applyBorder="1" applyAlignment="1">
      <alignment horizontal="center" vertical="center" shrinkToFit="1"/>
      <protection/>
    </xf>
    <xf numFmtId="0" fontId="3" fillId="0" borderId="16" xfId="60" applyFill="1" applyBorder="1" applyAlignment="1">
      <alignment horizontal="center" vertical="center" shrinkToFit="1"/>
      <protection/>
    </xf>
    <xf numFmtId="0" fontId="3" fillId="0" borderId="16" xfId="60" applyFill="1" applyBorder="1" applyAlignment="1">
      <alignment vertical="center" shrinkToFit="1"/>
      <protection/>
    </xf>
    <xf numFmtId="0" fontId="3" fillId="0" borderId="16" xfId="60" applyFill="1" applyBorder="1" applyAlignment="1">
      <alignment horizontal="right" vertical="center" shrinkToFit="1"/>
      <protection/>
    </xf>
    <xf numFmtId="0" fontId="3" fillId="0" borderId="20" xfId="60" applyFill="1" applyBorder="1" applyAlignment="1">
      <alignment horizontal="center" vertical="center" shrinkToFit="1"/>
      <protection/>
    </xf>
    <xf numFmtId="0" fontId="3" fillId="0" borderId="19" xfId="60" applyFill="1" applyBorder="1" applyAlignment="1">
      <alignment horizontal="center" vertical="center" shrinkToFit="1"/>
      <protection/>
    </xf>
    <xf numFmtId="0" fontId="3" fillId="0" borderId="15" xfId="60" applyFill="1" applyBorder="1" applyAlignment="1">
      <alignment horizontal="left" vertical="center" shrinkToFit="1"/>
      <protection/>
    </xf>
    <xf numFmtId="0" fontId="3" fillId="0" borderId="32" xfId="60" applyFill="1" applyBorder="1" applyAlignment="1">
      <alignment horizontal="left" vertical="center" shrinkToFit="1"/>
      <protection/>
    </xf>
    <xf numFmtId="0" fontId="3" fillId="0" borderId="14" xfId="60" applyFill="1" applyBorder="1" applyAlignment="1">
      <alignment vertical="center" shrinkToFit="1"/>
      <protection/>
    </xf>
    <xf numFmtId="0" fontId="3" fillId="0" borderId="13" xfId="60" applyFill="1" applyBorder="1" applyAlignment="1">
      <alignment horizontal="left" vertical="center" shrinkToFit="1"/>
      <protection/>
    </xf>
    <xf numFmtId="0" fontId="3" fillId="0" borderId="31" xfId="60" applyFill="1" applyBorder="1" applyAlignment="1">
      <alignment horizontal="left" vertical="center" shrinkToFi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20" fontId="3" fillId="0" borderId="10" xfId="60" applyNumberFormat="1" applyFill="1" applyBorder="1" applyAlignment="1">
      <alignment horizontal="center" vertical="center" shrinkToFit="1"/>
      <protection/>
    </xf>
    <xf numFmtId="0" fontId="3" fillId="0" borderId="11" xfId="60" applyFill="1" applyBorder="1" applyAlignment="1">
      <alignment horizontal="center" vertical="center" shrinkToFit="1"/>
      <protection/>
    </xf>
    <xf numFmtId="0" fontId="3" fillId="0" borderId="12" xfId="60" applyFill="1" applyBorder="1" applyAlignment="1">
      <alignment horizontal="center" vertical="center" wrapText="1" shrinkToFit="1"/>
      <protection/>
    </xf>
    <xf numFmtId="0" fontId="0" fillId="0" borderId="31" xfId="0" applyBorder="1" applyAlignment="1">
      <alignment vertical="center"/>
    </xf>
    <xf numFmtId="0" fontId="3" fillId="0" borderId="12" xfId="60" applyFill="1" applyBorder="1" applyAlignment="1">
      <alignment horizontal="left" vertical="center" shrinkToFit="1"/>
      <protection/>
    </xf>
    <xf numFmtId="0" fontId="3" fillId="0" borderId="14" xfId="60" applyFill="1" applyBorder="1" applyAlignment="1">
      <alignment horizontal="left" vertical="center" shrinkToFit="1"/>
      <protection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9.00390625" style="17" customWidth="1"/>
    <col min="2" max="2" width="1.421875" style="16" customWidth="1"/>
    <col min="3" max="9" width="9.00390625" style="16" customWidth="1"/>
    <col min="10" max="10" width="11.421875" style="16" customWidth="1"/>
    <col min="11" max="16384" width="9.00390625" style="16" customWidth="1"/>
  </cols>
  <sheetData>
    <row r="1" spans="1:10" ht="30.75">
      <c r="A1" s="44" t="s">
        <v>132</v>
      </c>
      <c r="B1" s="44"/>
      <c r="C1" s="44"/>
      <c r="D1" s="44"/>
      <c r="E1" s="44"/>
      <c r="F1" s="44"/>
      <c r="G1" s="44"/>
      <c r="H1" s="44"/>
      <c r="I1" s="44"/>
      <c r="J1" s="44"/>
    </row>
    <row r="2" ht="48.75" customHeight="1"/>
    <row r="3" spans="1:3" ht="17.25" customHeight="1">
      <c r="A3" s="17" t="s">
        <v>46</v>
      </c>
      <c r="C3" s="18" t="s">
        <v>49</v>
      </c>
    </row>
    <row r="4" ht="17.25" customHeight="1">
      <c r="C4" s="18"/>
    </row>
    <row r="5" spans="1:10" ht="17.25" customHeight="1">
      <c r="A5" s="17" t="s">
        <v>29</v>
      </c>
      <c r="C5" s="18" t="s">
        <v>85</v>
      </c>
      <c r="D5" s="18"/>
      <c r="E5" s="18"/>
      <c r="F5" s="18"/>
      <c r="G5" s="18"/>
      <c r="H5" s="18"/>
      <c r="I5" s="18"/>
      <c r="J5" s="18"/>
    </row>
    <row r="6" spans="3:10" ht="17.25" customHeight="1">
      <c r="C6" s="18"/>
      <c r="D6" s="18"/>
      <c r="E6" s="18"/>
      <c r="F6" s="18"/>
      <c r="G6" s="18"/>
      <c r="H6" s="18"/>
      <c r="I6" s="18"/>
      <c r="J6" s="18"/>
    </row>
    <row r="7" spans="1:10" ht="17.25" customHeight="1">
      <c r="A7" s="17" t="s">
        <v>30</v>
      </c>
      <c r="C7" s="18" t="s">
        <v>140</v>
      </c>
      <c r="D7" s="18"/>
      <c r="E7" s="18"/>
      <c r="F7" s="18"/>
      <c r="G7" s="18"/>
      <c r="H7" s="18"/>
      <c r="I7" s="18"/>
      <c r="J7" s="18"/>
    </row>
    <row r="8" spans="3:10" ht="17.25" customHeight="1">
      <c r="C8" s="18"/>
      <c r="D8" s="18"/>
      <c r="E8" s="18"/>
      <c r="F8" s="18"/>
      <c r="G8" s="18"/>
      <c r="H8" s="18"/>
      <c r="I8" s="18"/>
      <c r="J8" s="18"/>
    </row>
    <row r="9" spans="1:10" ht="17.25" customHeight="1">
      <c r="A9" s="17" t="s">
        <v>31</v>
      </c>
      <c r="C9" s="18" t="s">
        <v>83</v>
      </c>
      <c r="D9" s="18"/>
      <c r="E9" s="18"/>
      <c r="F9" s="18"/>
      <c r="G9" s="18"/>
      <c r="H9" s="18"/>
      <c r="I9" s="18"/>
      <c r="J9" s="18"/>
    </row>
    <row r="10" spans="3:10" ht="17.25" customHeight="1">
      <c r="C10" s="18"/>
      <c r="D10" s="18"/>
      <c r="E10" s="18"/>
      <c r="F10" s="18"/>
      <c r="G10" s="18"/>
      <c r="H10" s="18"/>
      <c r="I10" s="18"/>
      <c r="J10" s="18"/>
    </row>
    <row r="11" spans="1:10" ht="17.25" customHeight="1">
      <c r="A11" s="17" t="s">
        <v>32</v>
      </c>
      <c r="C11" s="18" t="s">
        <v>84</v>
      </c>
      <c r="D11" s="18"/>
      <c r="E11" s="18"/>
      <c r="F11" s="18"/>
      <c r="G11" s="18"/>
      <c r="H11" s="18"/>
      <c r="I11" s="18"/>
      <c r="J11" s="18"/>
    </row>
    <row r="12" spans="3:10" ht="17.25" customHeight="1">
      <c r="C12" s="18" t="s">
        <v>47</v>
      </c>
      <c r="D12" s="18"/>
      <c r="E12" s="18"/>
      <c r="F12" s="18"/>
      <c r="G12" s="18"/>
      <c r="H12" s="18"/>
      <c r="I12" s="18"/>
      <c r="J12" s="18"/>
    </row>
    <row r="13" spans="4:10" ht="17.25" customHeight="1">
      <c r="D13" s="18"/>
      <c r="E13" s="18"/>
      <c r="F13" s="18"/>
      <c r="G13" s="18"/>
      <c r="H13" s="18"/>
      <c r="I13" s="18"/>
      <c r="J13" s="18"/>
    </row>
    <row r="14" spans="1:10" ht="17.25" customHeight="1">
      <c r="A14" s="17" t="s">
        <v>33</v>
      </c>
      <c r="C14" s="18" t="s">
        <v>116</v>
      </c>
      <c r="D14" s="18"/>
      <c r="E14" s="18"/>
      <c r="F14" s="18"/>
      <c r="G14" s="18"/>
      <c r="H14" s="18"/>
      <c r="I14" s="18"/>
      <c r="J14" s="18"/>
    </row>
    <row r="15" spans="3:10" ht="17.25" customHeight="1">
      <c r="C15" s="18" t="s">
        <v>100</v>
      </c>
      <c r="D15" s="18"/>
      <c r="E15" s="18"/>
      <c r="F15" s="18"/>
      <c r="G15" s="18"/>
      <c r="H15" s="18"/>
      <c r="I15" s="18"/>
      <c r="J15" s="18"/>
    </row>
    <row r="16" spans="3:10" ht="17.25" customHeight="1">
      <c r="C16" s="18" t="s">
        <v>115</v>
      </c>
      <c r="D16" s="18"/>
      <c r="E16" s="18"/>
      <c r="F16" s="18"/>
      <c r="G16" s="18"/>
      <c r="H16" s="18"/>
      <c r="I16" s="18"/>
      <c r="J16" s="18"/>
    </row>
    <row r="17" spans="3:10" ht="17.25" customHeight="1">
      <c r="C17" s="18" t="s">
        <v>114</v>
      </c>
      <c r="D17" s="18"/>
      <c r="E17" s="18"/>
      <c r="F17" s="18"/>
      <c r="G17" s="18"/>
      <c r="H17" s="18"/>
      <c r="I17" s="18"/>
      <c r="J17" s="18"/>
    </row>
    <row r="18" spans="3:10" ht="17.25" customHeight="1">
      <c r="C18" s="18" t="s">
        <v>101</v>
      </c>
      <c r="D18" s="18"/>
      <c r="E18" s="18"/>
      <c r="F18" s="18"/>
      <c r="G18" s="18"/>
      <c r="H18" s="18"/>
      <c r="I18" s="18"/>
      <c r="J18" s="18"/>
    </row>
    <row r="19" spans="3:10" ht="17.25" customHeight="1">
      <c r="C19" s="18" t="s">
        <v>34</v>
      </c>
      <c r="D19" s="18"/>
      <c r="E19" s="18"/>
      <c r="F19" s="18"/>
      <c r="G19" s="18"/>
      <c r="H19" s="18"/>
      <c r="I19" s="18"/>
      <c r="J19" s="18"/>
    </row>
    <row r="20" spans="3:10" ht="17.25" customHeight="1">
      <c r="C20" s="18" t="s">
        <v>102</v>
      </c>
      <c r="D20" s="18"/>
      <c r="E20" s="18"/>
      <c r="F20" s="18"/>
      <c r="G20" s="18"/>
      <c r="H20" s="18"/>
      <c r="I20" s="18"/>
      <c r="J20" s="18"/>
    </row>
    <row r="21" spans="3:10" ht="17.25" customHeight="1">
      <c r="C21" s="18" t="s">
        <v>103</v>
      </c>
      <c r="D21" s="18"/>
      <c r="E21" s="18"/>
      <c r="F21" s="18"/>
      <c r="G21" s="18"/>
      <c r="H21" s="18"/>
      <c r="I21" s="18"/>
      <c r="J21" s="18"/>
    </row>
    <row r="22" spans="3:10" ht="17.25" customHeight="1">
      <c r="C22" s="18" t="s">
        <v>104</v>
      </c>
      <c r="D22" s="18"/>
      <c r="E22" s="18"/>
      <c r="F22" s="18"/>
      <c r="G22" s="18"/>
      <c r="H22" s="18"/>
      <c r="I22" s="18"/>
      <c r="J22" s="18"/>
    </row>
    <row r="23" spans="3:10" ht="17.25" customHeight="1">
      <c r="C23" s="18" t="s">
        <v>44</v>
      </c>
      <c r="D23" s="18"/>
      <c r="E23" s="18"/>
      <c r="F23" s="18"/>
      <c r="G23" s="18"/>
      <c r="H23" s="18"/>
      <c r="I23" s="18"/>
      <c r="J23" s="18"/>
    </row>
    <row r="24" spans="3:10" ht="17.25" customHeight="1">
      <c r="C24" s="18" t="s">
        <v>45</v>
      </c>
      <c r="D24" s="18"/>
      <c r="E24" s="18"/>
      <c r="F24" s="18"/>
      <c r="G24" s="18"/>
      <c r="H24" s="18"/>
      <c r="I24" s="18"/>
      <c r="J24" s="18"/>
    </row>
    <row r="25" spans="3:10" ht="17.25" customHeight="1">
      <c r="C25" s="18" t="s">
        <v>35</v>
      </c>
      <c r="D25" s="18"/>
      <c r="E25" s="18"/>
      <c r="F25" s="18"/>
      <c r="G25" s="18"/>
      <c r="H25" s="18"/>
      <c r="I25" s="18"/>
      <c r="J25" s="18"/>
    </row>
    <row r="26" spans="3:10" ht="17.25" customHeight="1">
      <c r="C26" s="18"/>
      <c r="D26" s="18"/>
      <c r="E26" s="18"/>
      <c r="F26" s="18"/>
      <c r="G26" s="18"/>
      <c r="H26" s="18"/>
      <c r="I26" s="18"/>
      <c r="J26" s="18"/>
    </row>
    <row r="27" spans="1:10" ht="17.25" customHeight="1">
      <c r="A27" s="17" t="s">
        <v>36</v>
      </c>
      <c r="C27" s="18" t="s">
        <v>43</v>
      </c>
      <c r="D27" s="18"/>
      <c r="E27" s="18"/>
      <c r="F27" s="18"/>
      <c r="G27" s="18"/>
      <c r="H27" s="18"/>
      <c r="I27" s="18"/>
      <c r="J27" s="18"/>
    </row>
    <row r="28" spans="3:10" ht="17.25" customHeight="1">
      <c r="C28" s="18"/>
      <c r="D28" s="18"/>
      <c r="E28" s="18"/>
      <c r="F28" s="18"/>
      <c r="G28" s="18"/>
      <c r="H28" s="18"/>
      <c r="I28" s="18"/>
      <c r="J28" s="18"/>
    </row>
    <row r="29" spans="1:10" ht="17.25" customHeight="1">
      <c r="A29" s="17" t="s">
        <v>48</v>
      </c>
      <c r="C29" s="18" t="s">
        <v>50</v>
      </c>
      <c r="D29" s="18"/>
      <c r="E29" s="18"/>
      <c r="F29" s="18"/>
      <c r="G29" s="18"/>
      <c r="H29" s="18"/>
      <c r="I29" s="18"/>
      <c r="J29" s="18"/>
    </row>
    <row r="30" spans="3:10" ht="17.25" customHeight="1">
      <c r="C30" s="18"/>
      <c r="D30" s="18"/>
      <c r="E30" s="18"/>
      <c r="F30" s="18"/>
      <c r="G30" s="18"/>
      <c r="H30" s="18"/>
      <c r="I30" s="18"/>
      <c r="J30" s="18"/>
    </row>
    <row r="31" spans="1:10" ht="17.25" customHeight="1">
      <c r="A31" s="17" t="s">
        <v>37</v>
      </c>
      <c r="C31" s="18" t="s">
        <v>38</v>
      </c>
      <c r="D31" s="18"/>
      <c r="E31" s="18"/>
      <c r="F31" s="18"/>
      <c r="G31" s="18"/>
      <c r="H31" s="18"/>
      <c r="I31" s="18"/>
      <c r="J31" s="18"/>
    </row>
    <row r="32" spans="3:10" ht="17.25" customHeight="1">
      <c r="C32" s="18"/>
      <c r="D32" s="18"/>
      <c r="E32" s="18"/>
      <c r="F32" s="18"/>
      <c r="G32" s="18"/>
      <c r="H32" s="18"/>
      <c r="I32" s="18"/>
      <c r="J32" s="18"/>
    </row>
    <row r="33" spans="1:10" ht="17.25" customHeight="1">
      <c r="A33" s="17" t="s">
        <v>39</v>
      </c>
      <c r="C33" s="18" t="s">
        <v>98</v>
      </c>
      <c r="D33" s="18"/>
      <c r="E33" s="18"/>
      <c r="F33" s="18"/>
      <c r="G33" s="18"/>
      <c r="H33" s="18"/>
      <c r="I33" s="18"/>
      <c r="J33" s="18"/>
    </row>
    <row r="34" spans="3:10" ht="17.25" customHeight="1">
      <c r="C34" s="18" t="s">
        <v>99</v>
      </c>
      <c r="D34" s="18"/>
      <c r="E34" s="18"/>
      <c r="F34" s="18"/>
      <c r="G34" s="18"/>
      <c r="H34" s="18"/>
      <c r="I34" s="18"/>
      <c r="J34" s="18"/>
    </row>
    <row r="35" spans="3:10" ht="17.25" customHeight="1">
      <c r="C35" s="18"/>
      <c r="D35" s="18"/>
      <c r="E35" s="18"/>
      <c r="F35" s="18"/>
      <c r="G35" s="18"/>
      <c r="H35" s="18"/>
      <c r="I35" s="18"/>
      <c r="J35" s="18"/>
    </row>
    <row r="36" spans="1:3" ht="17.25" customHeight="1">
      <c r="A36" s="17" t="s">
        <v>40</v>
      </c>
      <c r="C36" s="18" t="s">
        <v>41</v>
      </c>
    </row>
    <row r="37" ht="17.25" customHeight="1">
      <c r="C37" s="18" t="s">
        <v>42</v>
      </c>
    </row>
    <row r="38" ht="15" customHeight="1">
      <c r="C38" s="1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">
    <mergeCell ref="A1:J1"/>
  </mergeCells>
  <printOptions/>
  <pageMargins left="0.51" right="0.43" top="0.58" bottom="0.984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C1">
      <selection activeCell="G25" sqref="G25"/>
    </sheetView>
  </sheetViews>
  <sheetFormatPr defaultColWidth="4.28125" defaultRowHeight="16.5" customHeight="1"/>
  <cols>
    <col min="1" max="2" width="4.28125" style="1" hidden="1" customWidth="1"/>
    <col min="3" max="6" width="4.28125" style="1" customWidth="1"/>
    <col min="7" max="15" width="4.28125" style="2" customWidth="1"/>
    <col min="16" max="16384" width="4.28125" style="1" customWidth="1"/>
  </cols>
  <sheetData>
    <row r="1" spans="3:23" ht="21">
      <c r="C1" s="68" t="s">
        <v>138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ht="12" customHeight="1"/>
    <row r="3" spans="1:24" s="5" customFormat="1" ht="19.5" customHeight="1">
      <c r="A3" s="1"/>
      <c r="B3" s="1"/>
      <c r="C3" s="57" t="s">
        <v>51</v>
      </c>
      <c r="D3" s="58" t="s">
        <v>0</v>
      </c>
      <c r="E3" s="58"/>
      <c r="F3" s="58"/>
      <c r="G3" s="59" t="str">
        <f>D4</f>
        <v>保土ヶ谷区選抜</v>
      </c>
      <c r="H3" s="59"/>
      <c r="I3" s="59"/>
      <c r="J3" s="59" t="str">
        <f>D5</f>
        <v>高津区トレセン</v>
      </c>
      <c r="K3" s="59"/>
      <c r="L3" s="59"/>
      <c r="M3" s="59" t="str">
        <f>D6</f>
        <v>YFA.Jr</v>
      </c>
      <c r="N3" s="59"/>
      <c r="O3" s="60"/>
      <c r="P3" s="4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8</v>
      </c>
      <c r="X3" s="15"/>
    </row>
    <row r="4" spans="1:24" ht="19.5" customHeight="1">
      <c r="A4" s="1">
        <f>P4</f>
      </c>
      <c r="B4" s="1" t="str">
        <f>D4</f>
        <v>保土ヶ谷区選抜</v>
      </c>
      <c r="C4" s="57"/>
      <c r="D4" s="64" t="s">
        <v>133</v>
      </c>
      <c r="E4" s="65"/>
      <c r="F4" s="66"/>
      <c r="G4" s="54"/>
      <c r="H4" s="55"/>
      <c r="I4" s="63"/>
      <c r="J4" s="6">
        <f>IF('対戦表'!J4="","",'対戦表'!J4)</f>
      </c>
      <c r="K4" s="7" t="str">
        <f>IF(J4="","―",IF(J4=L4,"△",IF(J4&gt;L4,"○","●")))</f>
        <v>―</v>
      </c>
      <c r="L4" s="8">
        <f>IF('対戦表'!L4="","",'対戦表'!L4)</f>
      </c>
      <c r="M4" s="6">
        <f>IF('対戦表'!J6="","",'対戦表'!J6)</f>
      </c>
      <c r="N4" s="7" t="str">
        <f>IF(M4="","―",IF(M4=O4,"△",IF(M4&gt;O4,"○","●")))</f>
        <v>―</v>
      </c>
      <c r="O4" s="8">
        <f>IF('対戦表'!L6="","",'対戦表'!L6)</f>
      </c>
      <c r="P4" s="9">
        <f>IF(COUNTIF(G4:O4,"")=7,"",RANK(X4,X4:X6))</f>
      </c>
      <c r="Q4" s="10">
        <f>IF(COUNTIF(G4:O4,"")=7,"",R4*3+S4)</f>
      </c>
      <c r="R4" s="10">
        <f>IF(COUNTIF(G4:O4,"")=7,"",COUNTIF(G4:O4,"○"))</f>
      </c>
      <c r="S4" s="10">
        <f>IF(COUNTIF(G4:O4,"")=7,"",COUNTIF(G4:O4,"△"))</f>
      </c>
      <c r="T4" s="10">
        <f>IF(COUNTIF(G4:O4,"")=7,"",COUNTIF(G4:O4,"●"))</f>
      </c>
      <c r="U4" s="10">
        <f>IF(COUNTIF(G4:O4,"")=7,"",N(J4)+N(M4))</f>
      </c>
      <c r="V4" s="10">
        <f>IF(COUNTIF(G4:O4,"")=7,"",N(L4)+N(O4))</f>
      </c>
      <c r="W4" s="10">
        <f>IF(COUNTIF(G4:O4,"")=7,"",U4-V4)</f>
      </c>
      <c r="X4" s="14">
        <f>N(Q4)*10000+N(W4)*100+N(U4)</f>
        <v>0</v>
      </c>
    </row>
    <row r="5" spans="1:24" ht="19.5" customHeight="1">
      <c r="A5" s="1">
        <f>P5</f>
      </c>
      <c r="B5" s="1" t="str">
        <f>D5</f>
        <v>高津区トレセン</v>
      </c>
      <c r="C5" s="57"/>
      <c r="D5" s="67" t="s">
        <v>129</v>
      </c>
      <c r="E5" s="69"/>
      <c r="F5" s="70"/>
      <c r="G5" s="6">
        <f>IF(L4="","",L4)</f>
      </c>
      <c r="H5" s="7" t="str">
        <f>IF(G5="","―",IF(G5=I5,"△",IF(G5&gt;I5,"○","●")))</f>
        <v>―</v>
      </c>
      <c r="I5" s="8">
        <f>IF(J4="","",J4)</f>
      </c>
      <c r="J5" s="54"/>
      <c r="K5" s="55"/>
      <c r="L5" s="63"/>
      <c r="M5" s="6">
        <f>IF('対戦表'!J8="","",'対戦表'!J8)</f>
      </c>
      <c r="N5" s="7" t="str">
        <f>IF(M5="","―",IF(M5=O5,"△",IF(M5&gt;O5,"○","●")))</f>
        <v>―</v>
      </c>
      <c r="O5" s="8">
        <f>IF('対戦表'!L8="","",'対戦表'!L8)</f>
      </c>
      <c r="P5" s="9">
        <f>IF(COUNTIF(G5:O5,"")=7,"",RANK(X5,X4:X6))</f>
      </c>
      <c r="Q5" s="10">
        <f>IF(COUNTIF(G5:O5,"")=7,"",R5*3+S5)</f>
      </c>
      <c r="R5" s="10">
        <f>IF(COUNTIF(G5:O5,"")=7,"",COUNTIF(G5:O5,"○"))</f>
      </c>
      <c r="S5" s="10">
        <f>IF(COUNTIF(G5:O5,"")=7,"",COUNTIF(G5:O5,"△"))</f>
      </c>
      <c r="T5" s="10">
        <f>IF(COUNTIF(G5:O5,"")=7,"",COUNTIF(G5:O5,"●"))</f>
      </c>
      <c r="U5" s="10">
        <f>IF(COUNTIF(G5:O5,"")=7,"",N(G5)+N(M5))</f>
      </c>
      <c r="V5" s="10">
        <f>IF(COUNTIF(G5:O5,"")=7,"",N(I5)+N(O5))</f>
      </c>
      <c r="W5" s="10">
        <f>IF(COUNTIF(G5:O5,"")=7,"",U5-V5)</f>
      </c>
      <c r="X5" s="14">
        <f>N(Q5)*10000+N(W5)*100+N(U5)</f>
        <v>0</v>
      </c>
    </row>
    <row r="6" spans="1:24" ht="19.5" customHeight="1">
      <c r="A6" s="1">
        <f>P6</f>
      </c>
      <c r="B6" s="1" t="str">
        <f>D6</f>
        <v>YFA.Jr</v>
      </c>
      <c r="C6" s="57"/>
      <c r="D6" s="67" t="s">
        <v>135</v>
      </c>
      <c r="E6" s="65"/>
      <c r="F6" s="66"/>
      <c r="G6" s="6">
        <f>IF(O4="","",O4)</f>
      </c>
      <c r="H6" s="7" t="str">
        <f>IF(G6="","―",IF(G6=I6,"△",IF(G6&gt;I6,"○","●")))</f>
        <v>―</v>
      </c>
      <c r="I6" s="8">
        <f>IF(M4="","",M4)</f>
      </c>
      <c r="J6" s="6">
        <f>IF(O5="","",O5)</f>
      </c>
      <c r="K6" s="7" t="str">
        <f>IF(J6="","―",IF(J6=L6,"△",IF(J6&gt;L6,"○","●")))</f>
        <v>―</v>
      </c>
      <c r="L6" s="8">
        <f>IF(M5="","",M5)</f>
      </c>
      <c r="M6" s="54"/>
      <c r="N6" s="55"/>
      <c r="O6" s="56"/>
      <c r="P6" s="9">
        <f>IF(COUNTIF(G6:O6,"")=7,"",RANK(X6,X4:X6))</f>
      </c>
      <c r="Q6" s="10">
        <f>IF(COUNTIF(G6:O6,"")=7,"",R6*3+S6)</f>
      </c>
      <c r="R6" s="10">
        <f>IF(COUNTIF(G6:O6,"")=7,"",COUNTIF(G6:O6,"○"))</f>
      </c>
      <c r="S6" s="10">
        <f>IF(COUNTIF(G6:O6,"")=7,"",COUNTIF(G6:O6,"△"))</f>
      </c>
      <c r="T6" s="10">
        <f>IF(COUNTIF(G6:O6,"")=7,"",COUNTIF(G6:O6,"●"))</f>
      </c>
      <c r="U6" s="10">
        <f>IF(COUNTIF(G6:O6,"")=7,"",N(G6)+N(J6))</f>
      </c>
      <c r="V6" s="10">
        <f>IF(COUNTIF(G6:O6,"")=7,"",N(I6)+N(L6))</f>
      </c>
      <c r="W6" s="10">
        <f>IF(COUNTIF(G6:O6,"")=7,"",U6-V6)</f>
      </c>
      <c r="X6" s="14">
        <f>N(Q6)*10000+N(W6)*100+N(U6)</f>
        <v>0</v>
      </c>
    </row>
    <row r="7" ht="12" customHeight="1">
      <c r="X7" s="14"/>
    </row>
    <row r="8" spans="3:24" ht="19.5" customHeight="1">
      <c r="C8" s="57" t="s">
        <v>52</v>
      </c>
      <c r="D8" s="58" t="s">
        <v>0</v>
      </c>
      <c r="E8" s="58"/>
      <c r="F8" s="58"/>
      <c r="G8" s="59" t="str">
        <f>D9</f>
        <v>宮前区選抜</v>
      </c>
      <c r="H8" s="59"/>
      <c r="I8" s="59"/>
      <c r="J8" s="59" t="str">
        <f>D10</f>
        <v>緑区選抜</v>
      </c>
      <c r="K8" s="59"/>
      <c r="L8" s="59"/>
      <c r="M8" s="59" t="str">
        <f>D11</f>
        <v>戸塚区選抜</v>
      </c>
      <c r="N8" s="59"/>
      <c r="O8" s="60"/>
      <c r="P8" s="4" t="s">
        <v>1</v>
      </c>
      <c r="Q8" s="3" t="s">
        <v>2</v>
      </c>
      <c r="R8" s="3" t="s">
        <v>3</v>
      </c>
      <c r="S8" s="3" t="s">
        <v>4</v>
      </c>
      <c r="T8" s="3" t="s">
        <v>5</v>
      </c>
      <c r="U8" s="3" t="s">
        <v>6</v>
      </c>
      <c r="V8" s="3" t="s">
        <v>7</v>
      </c>
      <c r="W8" s="3" t="s">
        <v>8</v>
      </c>
      <c r="X8" s="14"/>
    </row>
    <row r="9" spans="1:24" ht="19.5" customHeight="1">
      <c r="A9" s="1">
        <f>P9</f>
      </c>
      <c r="B9" s="1" t="str">
        <f>D9</f>
        <v>宮前区選抜</v>
      </c>
      <c r="C9" s="57"/>
      <c r="D9" s="62" t="s">
        <v>141</v>
      </c>
      <c r="E9" s="62"/>
      <c r="F9" s="62"/>
      <c r="G9" s="54"/>
      <c r="H9" s="55"/>
      <c r="I9" s="63"/>
      <c r="J9" s="6">
        <f>IF('対戦表'!J18="","",'対戦表'!J18)</f>
      </c>
      <c r="K9" s="7" t="str">
        <f>IF(J9="","―",IF(J9=L9,"△",IF(J9&gt;L9,"○","●")))</f>
        <v>―</v>
      </c>
      <c r="L9" s="8">
        <f>IF('対戦表'!L18="","",'対戦表'!L18)</f>
      </c>
      <c r="M9" s="6">
        <f>IF('対戦表'!J20="","",'対戦表'!J20)</f>
      </c>
      <c r="N9" s="7" t="str">
        <f>IF(M9="","―",IF(M9=O9,"△",IF(M9&gt;O9,"○","●")))</f>
        <v>―</v>
      </c>
      <c r="O9" s="8">
        <f>IF('対戦表'!L20="","",'対戦表'!L20)</f>
      </c>
      <c r="P9" s="9">
        <f>IF(COUNTIF(G9:O9,"")=7,"",RANK(X9,X9:X11))</f>
      </c>
      <c r="Q9" s="10">
        <f>IF(COUNTIF(G9:O9,"")=7,"",R9*3+S9)</f>
      </c>
      <c r="R9" s="10">
        <f>IF(COUNTIF(G9:O9,"")=7,"",COUNTIF(G9:O9,"○"))</f>
      </c>
      <c r="S9" s="10">
        <f>IF(COUNTIF(G9:O9,"")=7,"",COUNTIF(G9:O9,"△"))</f>
      </c>
      <c r="T9" s="10">
        <f>IF(COUNTIF(G9:O9,"")=7,"",COUNTIF(G9:O9,"●"))</f>
      </c>
      <c r="U9" s="10">
        <f>IF(COUNTIF(G9:O9,"")=7,"",N(J9)+N(M9))</f>
      </c>
      <c r="V9" s="10">
        <f>IF(COUNTIF(G9:O9,"")=7,"",N(L9)+N(O9))</f>
      </c>
      <c r="W9" s="10">
        <f>IF(COUNTIF(G9:O9,"")=7,"",U9-V9)</f>
      </c>
      <c r="X9" s="14">
        <f>N(Q9)*10000+N(W9)*100+N(U9)</f>
        <v>0</v>
      </c>
    </row>
    <row r="10" spans="1:24" ht="19.5" customHeight="1">
      <c r="A10" s="1">
        <f>P10</f>
      </c>
      <c r="B10" s="1" t="str">
        <f>D10</f>
        <v>緑区選抜</v>
      </c>
      <c r="C10" s="57"/>
      <c r="D10" s="61" t="s">
        <v>93</v>
      </c>
      <c r="E10" s="62"/>
      <c r="F10" s="62"/>
      <c r="G10" s="6">
        <f>IF(L9="","",L9)</f>
      </c>
      <c r="H10" s="7" t="str">
        <f>IF(G10="","―",IF(G10=I10,"△",IF(G10&gt;I10,"○","●")))</f>
        <v>―</v>
      </c>
      <c r="I10" s="8">
        <f>IF(J9="","",J9)</f>
      </c>
      <c r="J10" s="54"/>
      <c r="K10" s="55"/>
      <c r="L10" s="63"/>
      <c r="M10" s="6">
        <f>IF('対戦表'!J22="","",'対戦表'!J22)</f>
      </c>
      <c r="N10" s="7" t="str">
        <f>IF(M10="","―",IF(M10=O10,"△",IF(M10&gt;O10,"○","●")))</f>
        <v>―</v>
      </c>
      <c r="O10" s="8">
        <f>IF('対戦表'!L22="","",'対戦表'!L22)</f>
      </c>
      <c r="P10" s="9">
        <f>IF(COUNTIF(G10:O10,"")=7,"",RANK(X10,X9:X11))</f>
      </c>
      <c r="Q10" s="10">
        <f>IF(COUNTIF(G10:O10,"")=7,"",R10*3+S10)</f>
      </c>
      <c r="R10" s="10">
        <f>IF(COUNTIF(G10:O10,"")=7,"",COUNTIF(G10:O10,"○"))</f>
      </c>
      <c r="S10" s="10">
        <f>IF(COUNTIF(G10:O10,"")=7,"",COUNTIF(G10:O10,"△"))</f>
      </c>
      <c r="T10" s="10">
        <f>IF(COUNTIF(G10:O10,"")=7,"",COUNTIF(G10:O10,"●"))</f>
      </c>
      <c r="U10" s="10">
        <f>IF(COUNTIF(G10:O10,"")=7,"",N(G10)+N(M10))</f>
      </c>
      <c r="V10" s="10">
        <f>IF(COUNTIF(G10:O10,"")=7,"",N(I10)+N(O10))</f>
      </c>
      <c r="W10" s="10">
        <f>IF(COUNTIF(G10:O10,"")=7,"",U10-V10)</f>
      </c>
      <c r="X10" s="14">
        <f>N(Q10)*10000+N(W10)*100+N(U10)</f>
        <v>0</v>
      </c>
    </row>
    <row r="11" spans="1:24" ht="19.5" customHeight="1">
      <c r="A11" s="1">
        <f>P11</f>
      </c>
      <c r="B11" s="1" t="str">
        <f>D11</f>
        <v>戸塚区選抜</v>
      </c>
      <c r="C11" s="57"/>
      <c r="D11" s="61" t="s">
        <v>130</v>
      </c>
      <c r="E11" s="61"/>
      <c r="F11" s="61"/>
      <c r="G11" s="6">
        <f>IF(O9="","",O9)</f>
      </c>
      <c r="H11" s="7" t="str">
        <f>IF(G11="","―",IF(G11=I11,"△",IF(G11&gt;I11,"○","●")))</f>
        <v>―</v>
      </c>
      <c r="I11" s="8">
        <f>IF(M9="","",M9)</f>
      </c>
      <c r="J11" s="6">
        <f>IF(O10="","",O10)</f>
      </c>
      <c r="K11" s="7" t="str">
        <f>IF(J11="","―",IF(J11=L11,"△",IF(J11&gt;L11,"○","●")))</f>
        <v>―</v>
      </c>
      <c r="L11" s="8">
        <f>IF(M10="","",M10)</f>
      </c>
      <c r="M11" s="54"/>
      <c r="N11" s="55"/>
      <c r="O11" s="56"/>
      <c r="P11" s="9">
        <f>IF(COUNTIF(G11:O11,"")=7,"",RANK(X11,X9:X11))</f>
      </c>
      <c r="Q11" s="10">
        <f>IF(COUNTIF(G11:O11,"")=7,"",R11*3+S11)</f>
      </c>
      <c r="R11" s="10">
        <f>IF(COUNTIF(G11:O11,"")=7,"",COUNTIF(G11:O11,"○"))</f>
      </c>
      <c r="S11" s="10">
        <f>IF(COUNTIF(G11:O11,"")=7,"",COUNTIF(G11:O11,"△"))</f>
      </c>
      <c r="T11" s="10">
        <f>IF(COUNTIF(G11:O11,"")=7,"",COUNTIF(G11:O11,"●"))</f>
      </c>
      <c r="U11" s="10">
        <f>IF(COUNTIF(G11:O11,"")=7,"",N(G11)+N(J11))</f>
      </c>
      <c r="V11" s="10">
        <f>IF(COUNTIF(G11:O11,"")=7,"",N(I11)+N(L11))</f>
      </c>
      <c r="W11" s="10">
        <f>IF(COUNTIF(G11:O11,"")=7,"",U11-V11)</f>
      </c>
      <c r="X11" s="14">
        <f>N(Q11)*10000+N(W11)*100+N(U11)</f>
        <v>0</v>
      </c>
    </row>
    <row r="12" ht="12.75" customHeight="1"/>
    <row r="13" spans="1:24" s="5" customFormat="1" ht="19.5" customHeight="1">
      <c r="A13" s="1"/>
      <c r="B13" s="1"/>
      <c r="C13" s="57" t="s">
        <v>54</v>
      </c>
      <c r="D13" s="58" t="s">
        <v>0</v>
      </c>
      <c r="E13" s="58"/>
      <c r="F13" s="58"/>
      <c r="G13" s="59" t="str">
        <f>D14</f>
        <v>246FC</v>
      </c>
      <c r="H13" s="59"/>
      <c r="I13" s="59"/>
      <c r="J13" s="59" t="str">
        <f>D15</f>
        <v>中原区トレセン</v>
      </c>
      <c r="K13" s="59"/>
      <c r="L13" s="59"/>
      <c r="M13" s="59" t="str">
        <f>D16</f>
        <v>港南区選抜</v>
      </c>
      <c r="N13" s="59"/>
      <c r="O13" s="60"/>
      <c r="P13" s="4" t="s">
        <v>1</v>
      </c>
      <c r="Q13" s="3" t="s">
        <v>2</v>
      </c>
      <c r="R13" s="3" t="s">
        <v>3</v>
      </c>
      <c r="S13" s="3" t="s">
        <v>4</v>
      </c>
      <c r="T13" s="3" t="s">
        <v>5</v>
      </c>
      <c r="U13" s="3" t="s">
        <v>6</v>
      </c>
      <c r="V13" s="3" t="s">
        <v>7</v>
      </c>
      <c r="W13" s="3" t="s">
        <v>8</v>
      </c>
      <c r="X13" s="15"/>
    </row>
    <row r="14" spans="1:24" ht="19.5" customHeight="1">
      <c r="A14" s="1">
        <f>P14</f>
      </c>
      <c r="B14" s="1" t="str">
        <f>D14</f>
        <v>246FC</v>
      </c>
      <c r="C14" s="57"/>
      <c r="D14" s="64" t="s">
        <v>134</v>
      </c>
      <c r="E14" s="65"/>
      <c r="F14" s="66"/>
      <c r="G14" s="54"/>
      <c r="H14" s="55"/>
      <c r="I14" s="63"/>
      <c r="J14" s="6">
        <f>IF('対戦表'!J5="","",'対戦表'!J5)</f>
      </c>
      <c r="K14" s="7" t="str">
        <f>IF(J14="","―",IF(J14=L14,"△",IF(J14&gt;L14,"○","●")))</f>
        <v>―</v>
      </c>
      <c r="L14" s="8">
        <f>IF('対戦表'!L5="","",'対戦表'!L5)</f>
      </c>
      <c r="M14" s="6">
        <f>IF('対戦表'!J7="","",'対戦表'!J7)</f>
      </c>
      <c r="N14" s="7" t="str">
        <f>IF(M14="","―",IF(M14=O14,"△",IF(M14&gt;O14,"○","●")))</f>
        <v>―</v>
      </c>
      <c r="O14" s="8">
        <f>IF('対戦表'!L7="","",'対戦表'!L7)</f>
      </c>
      <c r="P14" s="9">
        <f>IF(COUNTIF(G14:O14,"")=7,"",RANK(X14,X14:X16))</f>
      </c>
      <c r="Q14" s="10">
        <f>IF(COUNTIF(G14:O14,"")=7,"",R14*3+S14)</f>
      </c>
      <c r="R14" s="10">
        <f>IF(COUNTIF(G14:O14,"")=7,"",COUNTIF(G14:O14,"○"))</f>
      </c>
      <c r="S14" s="10">
        <f>IF(COUNTIF(G14:O14,"")=7,"",COUNTIF(G14:O14,"△"))</f>
      </c>
      <c r="T14" s="10">
        <f>IF(COUNTIF(G14:O14,"")=7,"",COUNTIF(G14:O14,"●"))</f>
      </c>
      <c r="U14" s="10">
        <f>IF(COUNTIF(G14:O14,"")=7,"",N(J14)+N(M14))</f>
      </c>
      <c r="V14" s="10">
        <f>IF(COUNTIF(G14:O14,"")=7,"",N(L14)+N(O14))</f>
      </c>
      <c r="W14" s="10">
        <f>IF(COUNTIF(G14:O14,"")=7,"",U14-V14)</f>
      </c>
      <c r="X14" s="14">
        <f>N(Q14)*10000+N(W14)*100+N(U14)</f>
        <v>0</v>
      </c>
    </row>
    <row r="15" spans="1:24" ht="19.5" customHeight="1">
      <c r="A15" s="1">
        <f>P15</f>
      </c>
      <c r="B15" s="1" t="str">
        <f>D15</f>
        <v>中原区トレセン</v>
      </c>
      <c r="C15" s="57"/>
      <c r="D15" s="64" t="s">
        <v>128</v>
      </c>
      <c r="E15" s="65"/>
      <c r="F15" s="66"/>
      <c r="G15" s="6">
        <f>IF(L14="","",L14)</f>
      </c>
      <c r="H15" s="7" t="str">
        <f>IF(G15="","―",IF(G15=I15,"△",IF(G15&gt;I15,"○","●")))</f>
        <v>―</v>
      </c>
      <c r="I15" s="8">
        <f>IF(J14="","",J14)</f>
      </c>
      <c r="J15" s="54"/>
      <c r="K15" s="55"/>
      <c r="L15" s="63"/>
      <c r="M15" s="6">
        <f>IF('対戦表'!J9="","",'対戦表'!J9)</f>
      </c>
      <c r="N15" s="7" t="str">
        <f>IF(M15="","―",IF(M15=O15,"△",IF(M15&gt;O15,"○","●")))</f>
        <v>―</v>
      </c>
      <c r="O15" s="8">
        <f>IF('対戦表'!L9="","",'対戦表'!L9)</f>
      </c>
      <c r="P15" s="9">
        <f>IF(COUNTIF(G15:O15,"")=7,"",RANK(X15,X14:X16))</f>
      </c>
      <c r="Q15" s="10">
        <f>IF(COUNTIF(G15:O15,"")=7,"",R15*3+S15)</f>
      </c>
      <c r="R15" s="10">
        <f>IF(COUNTIF(G15:O15,"")=7,"",COUNTIF(G15:O15,"○"))</f>
      </c>
      <c r="S15" s="10">
        <f>IF(COUNTIF(G15:O15,"")=7,"",COUNTIF(G15:O15,"△"))</f>
      </c>
      <c r="T15" s="10">
        <f>IF(COUNTIF(G15:O15,"")=7,"",COUNTIF(G15:O15,"●"))</f>
      </c>
      <c r="U15" s="10">
        <f>IF(COUNTIF(G15:O15,"")=7,"",N(G15)+N(M15))</f>
      </c>
      <c r="V15" s="10">
        <f>IF(COUNTIF(G15:O15,"")=7,"",N(I15)+N(O15))</f>
      </c>
      <c r="W15" s="10">
        <f>IF(COUNTIF(G15:O15,"")=7,"",U15-V15)</f>
      </c>
      <c r="X15" s="14">
        <f>N(Q15)*10000+N(W15)*100+N(U15)</f>
        <v>0</v>
      </c>
    </row>
    <row r="16" spans="1:24" ht="19.5" customHeight="1">
      <c r="A16" s="1">
        <f>P16</f>
      </c>
      <c r="B16" s="1" t="str">
        <f>D16</f>
        <v>港南区選抜</v>
      </c>
      <c r="C16" s="57"/>
      <c r="D16" s="67" t="s">
        <v>127</v>
      </c>
      <c r="E16" s="65"/>
      <c r="F16" s="66"/>
      <c r="G16" s="6">
        <f>IF(O14="","",O14)</f>
      </c>
      <c r="H16" s="7" t="str">
        <f>IF(G16="","―",IF(G16=I16,"△",IF(G16&gt;I16,"○","●")))</f>
        <v>―</v>
      </c>
      <c r="I16" s="8">
        <f>IF(M14="","",M14)</f>
      </c>
      <c r="J16" s="6">
        <f>IF(O15="","",O15)</f>
      </c>
      <c r="K16" s="7" t="str">
        <f>IF(J16="","―",IF(J16=L16,"△",IF(J16&gt;L16,"○","●")))</f>
        <v>―</v>
      </c>
      <c r="L16" s="8">
        <f>IF(M15="","",M15)</f>
      </c>
      <c r="M16" s="54"/>
      <c r="N16" s="55"/>
      <c r="O16" s="56"/>
      <c r="P16" s="9">
        <f>IF(COUNTIF(G16:O16,"")=7,"",RANK(X16,X14:X16))</f>
      </c>
      <c r="Q16" s="10">
        <f>IF(COUNTIF(G16:O16,"")=7,"",R16*3+S16)</f>
      </c>
      <c r="R16" s="10">
        <f>IF(COUNTIF(G16:O16,"")=7,"",COUNTIF(G16:O16,"○"))</f>
      </c>
      <c r="S16" s="10">
        <f>IF(COUNTIF(G16:O16,"")=7,"",COUNTIF(G16:O16,"△"))</f>
      </c>
      <c r="T16" s="10">
        <f>IF(COUNTIF(G16:O16,"")=7,"",COUNTIF(G16:O16,"●"))</f>
      </c>
      <c r="U16" s="10">
        <f>IF(COUNTIF(G16:O16,"")=7,"",N(G16)+N(J16))</f>
      </c>
      <c r="V16" s="10">
        <f>IF(COUNTIF(G16:O16,"")=7,"",N(I16)+N(L16))</f>
      </c>
      <c r="W16" s="10">
        <f>IF(COUNTIF(G16:O16,"")=7,"",U16-V16)</f>
      </c>
      <c r="X16" s="14">
        <f>N(Q16)*10000+N(W16)*100+N(U16)</f>
        <v>0</v>
      </c>
    </row>
    <row r="17" ht="12" customHeight="1">
      <c r="X17" s="14"/>
    </row>
    <row r="18" spans="3:24" ht="19.5" customHeight="1">
      <c r="C18" s="57" t="s">
        <v>55</v>
      </c>
      <c r="D18" s="58" t="s">
        <v>0</v>
      </c>
      <c r="E18" s="58"/>
      <c r="F18" s="58"/>
      <c r="G18" s="59" t="str">
        <f>D19</f>
        <v>麻生区トレセン</v>
      </c>
      <c r="H18" s="59"/>
      <c r="I18" s="59"/>
      <c r="J18" s="59" t="str">
        <f>D20</f>
        <v>WAFC</v>
      </c>
      <c r="K18" s="59"/>
      <c r="L18" s="59"/>
      <c r="M18" s="59" t="str">
        <f>D21</f>
        <v>鶴見区選抜</v>
      </c>
      <c r="N18" s="59"/>
      <c r="O18" s="60"/>
      <c r="P18" s="4" t="s">
        <v>1</v>
      </c>
      <c r="Q18" s="3" t="s">
        <v>2</v>
      </c>
      <c r="R18" s="3" t="s">
        <v>3</v>
      </c>
      <c r="S18" s="3" t="s">
        <v>4</v>
      </c>
      <c r="T18" s="3" t="s">
        <v>5</v>
      </c>
      <c r="U18" s="3" t="s">
        <v>6</v>
      </c>
      <c r="V18" s="3" t="s">
        <v>7</v>
      </c>
      <c r="W18" s="3" t="s">
        <v>8</v>
      </c>
      <c r="X18" s="14"/>
    </row>
    <row r="19" spans="1:24" ht="19.5" customHeight="1">
      <c r="A19" s="1">
        <f>P19</f>
      </c>
      <c r="B19" s="1" t="str">
        <f>D19</f>
        <v>麻生区トレセン</v>
      </c>
      <c r="C19" s="57"/>
      <c r="D19" s="62" t="s">
        <v>136</v>
      </c>
      <c r="E19" s="62"/>
      <c r="F19" s="62"/>
      <c r="G19" s="54"/>
      <c r="H19" s="55"/>
      <c r="I19" s="63"/>
      <c r="J19" s="6">
        <f>IF('対戦表'!J19="","",'対戦表'!J19)</f>
      </c>
      <c r="K19" s="7" t="str">
        <f>IF(J19="","―",IF(J19=L19,"△",IF(J19&gt;L19,"○","●")))</f>
        <v>―</v>
      </c>
      <c r="L19" s="8">
        <f>IF('対戦表'!L19="","",'対戦表'!L19)</f>
      </c>
      <c r="M19" s="6">
        <f>IF('対戦表'!J21="","",'対戦表'!J21)</f>
      </c>
      <c r="N19" s="7" t="str">
        <f>IF(M19="","―",IF(M19=O19,"△",IF(M19&gt;O19,"○","●")))</f>
        <v>―</v>
      </c>
      <c r="O19" s="8">
        <f>IF('対戦表'!L21="","",'対戦表'!L21)</f>
      </c>
      <c r="P19" s="9">
        <f>IF(COUNTIF(G19:O19,"")=7,"",RANK(X19,X19:X21))</f>
      </c>
      <c r="Q19" s="10">
        <f>IF(COUNTIF(G19:O19,"")=7,"",R19*3+S19)</f>
      </c>
      <c r="R19" s="10">
        <f>IF(COUNTIF(G19:O19,"")=7,"",COUNTIF(G19:O19,"○"))</f>
      </c>
      <c r="S19" s="10">
        <f>IF(COUNTIF(G19:O19,"")=7,"",COUNTIF(G19:O19,"△"))</f>
      </c>
      <c r="T19" s="10">
        <f>IF(COUNTIF(G19:O19,"")=7,"",COUNTIF(G19:O19,"●"))</f>
      </c>
      <c r="U19" s="10">
        <f>IF(COUNTIF(G19:O19,"")=7,"",N(J19)+N(M19))</f>
      </c>
      <c r="V19" s="10">
        <f>IF(COUNTIF(G19:O19,"")=7,"",N(L19)+N(O19))</f>
      </c>
      <c r="W19" s="10">
        <f>IF(COUNTIF(G19:O19,"")=7,"",U19-V19)</f>
      </c>
      <c r="X19" s="14">
        <f>N(Q19)*10000+N(W19)*100+N(U19)</f>
        <v>0</v>
      </c>
    </row>
    <row r="20" spans="1:24" ht="19.5" customHeight="1">
      <c r="A20" s="1">
        <f>P20</f>
      </c>
      <c r="B20" s="1" t="str">
        <f>D20</f>
        <v>WAFC</v>
      </c>
      <c r="C20" s="57"/>
      <c r="D20" s="61" t="s">
        <v>137</v>
      </c>
      <c r="E20" s="62"/>
      <c r="F20" s="62"/>
      <c r="G20" s="6">
        <f>IF(L19="","",L19)</f>
      </c>
      <c r="H20" s="7" t="str">
        <f>IF(G20="","―",IF(G20=I20,"△",IF(G20&gt;I20,"○","●")))</f>
        <v>―</v>
      </c>
      <c r="I20" s="8">
        <f>IF(J19="","",J19)</f>
      </c>
      <c r="J20" s="54"/>
      <c r="K20" s="55"/>
      <c r="L20" s="63"/>
      <c r="M20" s="6">
        <f>IF('対戦表'!J23="","",'対戦表'!J23)</f>
      </c>
      <c r="N20" s="7" t="str">
        <f>IF(M20="","―",IF(M20=O20,"△",IF(M20&gt;O20,"○","●")))</f>
        <v>―</v>
      </c>
      <c r="O20" s="8">
        <f>IF('対戦表'!L23="","",'対戦表'!L23)</f>
      </c>
      <c r="P20" s="9">
        <f>IF(COUNTIF(G20:O20,"")=7,"",RANK(X20,X19:X21))</f>
      </c>
      <c r="Q20" s="10">
        <f>IF(COUNTIF(G20:O20,"")=7,"",R20*3+S20)</f>
      </c>
      <c r="R20" s="10">
        <f>IF(COUNTIF(G20:O20,"")=7,"",COUNTIF(G20:O20,"○"))</f>
      </c>
      <c r="S20" s="10">
        <f>IF(COUNTIF(G20:O20,"")=7,"",COUNTIF(G20:O20,"△"))</f>
      </c>
      <c r="T20" s="10">
        <f>IF(COUNTIF(G20:O20,"")=7,"",COUNTIF(G20:O20,"●"))</f>
      </c>
      <c r="U20" s="10">
        <f>IF(COUNTIF(G20:O20,"")=7,"",N(G20)+N(M20))</f>
      </c>
      <c r="V20" s="10">
        <f>IF(COUNTIF(G20:O20,"")=7,"",N(I20)+N(O20))</f>
      </c>
      <c r="W20" s="10">
        <f>IF(COUNTIF(G20:O20,"")=7,"",U20-V20)</f>
      </c>
      <c r="X20" s="14">
        <f>N(Q20)*10000+N(W20)*100+N(U20)</f>
        <v>0</v>
      </c>
    </row>
    <row r="21" spans="1:24" ht="19.5" customHeight="1">
      <c r="A21" s="1">
        <f>P21</f>
      </c>
      <c r="B21" s="1" t="str">
        <f>D21</f>
        <v>鶴見区選抜</v>
      </c>
      <c r="C21" s="57"/>
      <c r="D21" s="62" t="s">
        <v>142</v>
      </c>
      <c r="E21" s="62"/>
      <c r="F21" s="62"/>
      <c r="G21" s="6">
        <f>IF(O19="","",O19)</f>
      </c>
      <c r="H21" s="7" t="str">
        <f>IF(G21="","―",IF(G21=I21,"△",IF(G21&gt;I21,"○","●")))</f>
        <v>―</v>
      </c>
      <c r="I21" s="8">
        <f>IF(M19="","",M19)</f>
      </c>
      <c r="J21" s="6">
        <f>IF(O20="","",O20)</f>
      </c>
      <c r="K21" s="7" t="str">
        <f>IF(J21="","―",IF(J21=L21,"△",IF(J21&gt;L21,"○","●")))</f>
        <v>―</v>
      </c>
      <c r="L21" s="8">
        <f>IF(M20="","",M20)</f>
      </c>
      <c r="M21" s="54"/>
      <c r="N21" s="55"/>
      <c r="O21" s="56"/>
      <c r="P21" s="9">
        <f>IF(COUNTIF(G21:O21,"")=7,"",RANK(X21,X19:X21))</f>
      </c>
      <c r="Q21" s="10">
        <f>IF(COUNTIF(G21:O21,"")=7,"",R21*3+S21)</f>
      </c>
      <c r="R21" s="10">
        <f>IF(COUNTIF(G21:O21,"")=7,"",COUNTIF(G21:O21,"○"))</f>
      </c>
      <c r="S21" s="10">
        <f>IF(COUNTIF(G21:O21,"")=7,"",COUNTIF(G21:O21,"△"))</f>
      </c>
      <c r="T21" s="10">
        <f>IF(COUNTIF(G21:O21,"")=7,"",COUNTIF(G21:O21,"●"))</f>
      </c>
      <c r="U21" s="10">
        <f>IF(COUNTIF(G21:O21,"")=7,"",N(G21)+N(J21))</f>
      </c>
      <c r="V21" s="10">
        <f>IF(COUNTIF(G21:O21,"")=7,"",N(I21)+N(L21))</f>
      </c>
      <c r="W21" s="10">
        <f>IF(COUNTIF(G21:O21,"")=7,"",U21-V21)</f>
      </c>
      <c r="X21" s="14">
        <f>N(Q21)*10000+N(W21)*100+N(U21)</f>
        <v>0</v>
      </c>
    </row>
    <row r="22" ht="16.5" customHeight="1">
      <c r="C22" s="11" t="s">
        <v>9</v>
      </c>
    </row>
    <row r="24" spans="6:20" ht="16.5" customHeight="1">
      <c r="F24" s="39"/>
      <c r="G24" s="1"/>
      <c r="H24" s="1"/>
      <c r="I24" s="48" t="s">
        <v>68</v>
      </c>
      <c r="J24" s="48"/>
      <c r="K24" s="48"/>
      <c r="L24" s="48"/>
      <c r="M24" s="48"/>
      <c r="N24" s="48"/>
      <c r="O24" s="48"/>
      <c r="P24" s="48"/>
      <c r="Q24" s="2"/>
      <c r="R24" s="2"/>
      <c r="S24" s="2"/>
      <c r="T24" s="2"/>
    </row>
    <row r="25" spans="7:20" ht="16.5" customHeight="1">
      <c r="G25" s="1"/>
      <c r="H25" s="1"/>
      <c r="I25" s="1"/>
      <c r="J25" s="1"/>
      <c r="K25" s="1"/>
      <c r="P25" s="2"/>
      <c r="Q25" s="2"/>
      <c r="R25" s="2"/>
      <c r="S25" s="2"/>
      <c r="T25" s="2"/>
    </row>
    <row r="26" spans="7:19" ht="15" customHeight="1">
      <c r="G26" s="1"/>
      <c r="H26" s="1"/>
      <c r="I26" s="1"/>
      <c r="J26" s="1"/>
      <c r="K26" s="26"/>
      <c r="L26" s="47" t="s">
        <v>94</v>
      </c>
      <c r="M26" s="47"/>
      <c r="N26" s="25"/>
      <c r="P26" s="2"/>
      <c r="Q26" s="2"/>
      <c r="R26" s="2"/>
      <c r="S26" s="2"/>
    </row>
    <row r="27" spans="7:19" ht="15" customHeight="1">
      <c r="G27" s="1"/>
      <c r="H27" s="1"/>
      <c r="I27" s="1"/>
      <c r="J27" s="24"/>
      <c r="K27" s="42"/>
      <c r="L27" s="45" t="s">
        <v>96</v>
      </c>
      <c r="M27" s="46"/>
      <c r="N27" s="40"/>
      <c r="P27" s="2"/>
      <c r="Q27" s="2"/>
      <c r="R27" s="2"/>
      <c r="S27" s="2"/>
    </row>
    <row r="28" spans="6:19" s="27" customFormat="1" ht="30" customHeight="1">
      <c r="F28" s="41"/>
      <c r="J28" s="49" t="s">
        <v>64</v>
      </c>
      <c r="K28" s="50"/>
      <c r="L28" s="28"/>
      <c r="M28" s="28"/>
      <c r="N28" s="49" t="s">
        <v>65</v>
      </c>
      <c r="O28" s="50"/>
      <c r="P28" s="28"/>
      <c r="Q28" s="28"/>
      <c r="R28" s="28"/>
      <c r="S28" s="28"/>
    </row>
    <row r="29" spans="7:19" ht="13.5">
      <c r="G29" s="1"/>
      <c r="H29" s="1"/>
      <c r="I29" s="48" t="s">
        <v>24</v>
      </c>
      <c r="J29" s="48"/>
      <c r="K29" s="48" t="s">
        <v>27</v>
      </c>
      <c r="L29" s="48"/>
      <c r="M29" s="48" t="s">
        <v>57</v>
      </c>
      <c r="N29" s="48"/>
      <c r="O29" s="48" t="s">
        <v>58</v>
      </c>
      <c r="P29" s="48"/>
      <c r="Q29" s="2"/>
      <c r="R29" s="2"/>
      <c r="S29" s="2"/>
    </row>
    <row r="30" spans="7:20" ht="105" customHeight="1">
      <c r="G30" s="1"/>
      <c r="H30" s="1"/>
      <c r="I30" s="51">
        <f>IF(COUNTIF(A4:A6,1)&lt;1,"",VLOOKUP(1,A4:B6,2,FALSE))</f>
      </c>
      <c r="J30" s="51"/>
      <c r="K30" s="51">
        <f>IF(COUNTIF(A9:A11,1)&lt;1,"",VLOOKUP(1,A9:B11,2,FALSE))</f>
      </c>
      <c r="L30" s="51"/>
      <c r="M30" s="51">
        <f>IF(COUNTIF(A14:A16,1)&lt;1,"",VLOOKUP(1,A14:B16,2,FALSE))</f>
      </c>
      <c r="N30" s="51"/>
      <c r="O30" s="51">
        <f>IF(COUNTIF(A19:A21,1)&lt;1,"",VLOOKUP(1,A19:B21,2,FALSE))</f>
      </c>
      <c r="P30" s="51"/>
      <c r="Q30" s="2"/>
      <c r="R30" s="2"/>
      <c r="S30" s="2"/>
      <c r="T30" s="39"/>
    </row>
    <row r="32" spans="4:22" ht="16.5" customHeight="1">
      <c r="D32" s="48" t="s">
        <v>69</v>
      </c>
      <c r="E32" s="48"/>
      <c r="F32" s="48"/>
      <c r="G32" s="48"/>
      <c r="H32" s="48"/>
      <c r="I32" s="48"/>
      <c r="J32" s="48"/>
      <c r="K32" s="48"/>
      <c r="O32" s="48" t="s">
        <v>70</v>
      </c>
      <c r="P32" s="48"/>
      <c r="Q32" s="48"/>
      <c r="R32" s="48"/>
      <c r="S32" s="48"/>
      <c r="T32" s="48"/>
      <c r="U32" s="48"/>
      <c r="V32" s="48"/>
    </row>
    <row r="33" spans="4:22" ht="16.5" customHeight="1">
      <c r="D33" s="2"/>
      <c r="G33" s="1"/>
      <c r="H33" s="1"/>
      <c r="I33" s="1"/>
      <c r="J33" s="1"/>
      <c r="K33" s="1"/>
      <c r="O33" s="1"/>
      <c r="R33" s="2"/>
      <c r="S33" s="2"/>
      <c r="T33" s="2"/>
      <c r="U33" s="2"/>
      <c r="V33" s="2"/>
    </row>
    <row r="34" spans="6:22" ht="15" customHeight="1">
      <c r="F34" s="26"/>
      <c r="G34" s="47" t="s">
        <v>67</v>
      </c>
      <c r="H34" s="47"/>
      <c r="I34" s="25"/>
      <c r="O34" s="1"/>
      <c r="Q34" s="26"/>
      <c r="R34" s="47" t="s">
        <v>95</v>
      </c>
      <c r="S34" s="47"/>
      <c r="T34" s="25"/>
      <c r="U34" s="2"/>
      <c r="V34" s="2"/>
    </row>
    <row r="35" spans="5:22" ht="15" customHeight="1">
      <c r="E35" s="24"/>
      <c r="F35" s="42"/>
      <c r="G35" s="45" t="s">
        <v>97</v>
      </c>
      <c r="H35" s="46"/>
      <c r="I35" s="40"/>
      <c r="O35" s="1"/>
      <c r="P35" s="24"/>
      <c r="Q35" s="42"/>
      <c r="R35" s="45" t="s">
        <v>66</v>
      </c>
      <c r="S35" s="46"/>
      <c r="T35" s="40"/>
      <c r="U35" s="2"/>
      <c r="V35" s="2"/>
    </row>
    <row r="36" spans="4:21" s="28" customFormat="1" ht="30" customHeight="1">
      <c r="D36" s="27"/>
      <c r="E36" s="49" t="s">
        <v>56</v>
      </c>
      <c r="F36" s="50"/>
      <c r="I36" s="49" t="s">
        <v>112</v>
      </c>
      <c r="J36" s="50"/>
      <c r="P36" s="52" t="s">
        <v>113</v>
      </c>
      <c r="Q36" s="53"/>
      <c r="T36" s="49" t="s">
        <v>63</v>
      </c>
      <c r="U36" s="50"/>
    </row>
    <row r="37" spans="4:22" ht="13.5">
      <c r="D37" s="48" t="s">
        <v>23</v>
      </c>
      <c r="E37" s="48"/>
      <c r="F37" s="48" t="s">
        <v>26</v>
      </c>
      <c r="G37" s="48"/>
      <c r="H37" s="48" t="s">
        <v>59</v>
      </c>
      <c r="I37" s="48"/>
      <c r="J37" s="48" t="s">
        <v>60</v>
      </c>
      <c r="K37" s="48"/>
      <c r="O37" s="48" t="s">
        <v>22</v>
      </c>
      <c r="P37" s="48"/>
      <c r="Q37" s="48" t="s">
        <v>25</v>
      </c>
      <c r="R37" s="48"/>
      <c r="S37" s="48" t="s">
        <v>61</v>
      </c>
      <c r="T37" s="48"/>
      <c r="U37" s="48" t="s">
        <v>62</v>
      </c>
      <c r="V37" s="48"/>
    </row>
    <row r="38" spans="4:22" ht="105" customHeight="1">
      <c r="D38" s="51">
        <f>IF(COUNTIF(A4:A6,2)&lt;1,"",VLOOKUP(2,A4:B6,2,FALSE))</f>
      </c>
      <c r="E38" s="51"/>
      <c r="F38" s="51">
        <f>IF(COUNTIF(A9:A11,2)&lt;1,"",VLOOKUP(2,A9:B11,2,FALSE))</f>
      </c>
      <c r="G38" s="51"/>
      <c r="H38" s="51">
        <f>IF(COUNTIF(A14:A16,2)&lt;1,"",VLOOKUP(2,A14:B16,2,FALSE))</f>
      </c>
      <c r="I38" s="51"/>
      <c r="J38" s="51">
        <f>IF(COUNTIF(A19:A21,2)&lt;1,"",VLOOKUP(2,A19:B21,2,FALSE))</f>
      </c>
      <c r="K38" s="51"/>
      <c r="O38" s="51">
        <f>IF(COUNTIF(A4:A6,3)&lt;1,"",VLOOKUP(3,A4:B6,2,FALSE))</f>
      </c>
      <c r="P38" s="51"/>
      <c r="Q38" s="51">
        <f>IF(COUNTIF(A9:A11,3)&lt;1,"",VLOOKUP(3,A9:B11,2,FALSE))</f>
      </c>
      <c r="R38" s="51"/>
      <c r="S38" s="51">
        <f>IF(COUNTIF(A14:A16,3)&lt;1,"",VLOOKUP(3,A14:B16,2,FALSE))</f>
      </c>
      <c r="T38" s="51"/>
      <c r="U38" s="51">
        <f>IF(COUNTIF(A19:A21,3)&lt;1,"",VLOOKUP(3,A19:B21,2,FALSE))</f>
      </c>
      <c r="V38" s="51"/>
    </row>
  </sheetData>
  <sheetProtection/>
  <mergeCells count="84">
    <mergeCell ref="C3:C6"/>
    <mergeCell ref="D3:F3"/>
    <mergeCell ref="M6:O6"/>
    <mergeCell ref="J3:L3"/>
    <mergeCell ref="M3:O3"/>
    <mergeCell ref="D4:F4"/>
    <mergeCell ref="G4:I4"/>
    <mergeCell ref="D5:F5"/>
    <mergeCell ref="G3:I3"/>
    <mergeCell ref="M13:O13"/>
    <mergeCell ref="D14:F14"/>
    <mergeCell ref="C1:W1"/>
    <mergeCell ref="J5:L5"/>
    <mergeCell ref="D6:F6"/>
    <mergeCell ref="C8:C11"/>
    <mergeCell ref="D8:F8"/>
    <mergeCell ref="G8:I8"/>
    <mergeCell ref="J8:L8"/>
    <mergeCell ref="D9:F9"/>
    <mergeCell ref="D19:F19"/>
    <mergeCell ref="G19:I19"/>
    <mergeCell ref="D21:F21"/>
    <mergeCell ref="M21:O21"/>
    <mergeCell ref="M8:O8"/>
    <mergeCell ref="M11:O11"/>
    <mergeCell ref="J10:L10"/>
    <mergeCell ref="D11:F11"/>
    <mergeCell ref="G9:I9"/>
    <mergeCell ref="D10:F10"/>
    <mergeCell ref="C13:C16"/>
    <mergeCell ref="D13:F13"/>
    <mergeCell ref="G13:I13"/>
    <mergeCell ref="J13:L13"/>
    <mergeCell ref="G14:I14"/>
    <mergeCell ref="D15:F15"/>
    <mergeCell ref="J15:L15"/>
    <mergeCell ref="D16:F16"/>
    <mergeCell ref="D37:E37"/>
    <mergeCell ref="F37:G37"/>
    <mergeCell ref="M16:O16"/>
    <mergeCell ref="C18:C21"/>
    <mergeCell ref="D18:F18"/>
    <mergeCell ref="G18:I18"/>
    <mergeCell ref="J18:L18"/>
    <mergeCell ref="M18:O18"/>
    <mergeCell ref="D20:F20"/>
    <mergeCell ref="J20:L20"/>
    <mergeCell ref="D38:E38"/>
    <mergeCell ref="F38:G38"/>
    <mergeCell ref="H38:I38"/>
    <mergeCell ref="J38:K38"/>
    <mergeCell ref="I29:J29"/>
    <mergeCell ref="K29:L29"/>
    <mergeCell ref="I30:J30"/>
    <mergeCell ref="K30:L30"/>
    <mergeCell ref="E36:F36"/>
    <mergeCell ref="H37:I37"/>
    <mergeCell ref="J37:K37"/>
    <mergeCell ref="O37:P37"/>
    <mergeCell ref="O38:P38"/>
    <mergeCell ref="I36:J36"/>
    <mergeCell ref="G34:H34"/>
    <mergeCell ref="Q38:R38"/>
    <mergeCell ref="R34:S34"/>
    <mergeCell ref="S38:T38"/>
    <mergeCell ref="O30:P30"/>
    <mergeCell ref="M29:N29"/>
    <mergeCell ref="O29:P29"/>
    <mergeCell ref="U38:V38"/>
    <mergeCell ref="P36:Q36"/>
    <mergeCell ref="T36:U36"/>
    <mergeCell ref="Q37:R37"/>
    <mergeCell ref="S37:T37"/>
    <mergeCell ref="U37:V37"/>
    <mergeCell ref="L27:M27"/>
    <mergeCell ref="G35:H35"/>
    <mergeCell ref="R35:S35"/>
    <mergeCell ref="L26:M26"/>
    <mergeCell ref="I24:P24"/>
    <mergeCell ref="D32:K32"/>
    <mergeCell ref="O32:V32"/>
    <mergeCell ref="J28:K28"/>
    <mergeCell ref="N28:O28"/>
    <mergeCell ref="M30:N30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K5" sqref="K5"/>
    </sheetView>
  </sheetViews>
  <sheetFormatPr defaultColWidth="4.28125" defaultRowHeight="15"/>
  <sheetData>
    <row r="1" spans="3:22" s="1" customFormat="1" ht="19.5" customHeight="1">
      <c r="C1" s="68" t="s">
        <v>139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ht="24.75" customHeight="1">
      <c r="A2" s="31" t="s">
        <v>76</v>
      </c>
    </row>
    <row r="3" spans="1:22" s="1" customFormat="1" ht="23.25" customHeight="1">
      <c r="A3" s="12"/>
      <c r="B3" s="48" t="s">
        <v>10</v>
      </c>
      <c r="C3" s="48"/>
      <c r="D3" s="78"/>
      <c r="E3" s="80"/>
      <c r="F3" s="78" t="s">
        <v>11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120" t="s">
        <v>131</v>
      </c>
      <c r="R3" s="48"/>
      <c r="S3" s="48"/>
      <c r="T3" s="48" t="s">
        <v>28</v>
      </c>
      <c r="U3" s="48"/>
      <c r="V3" s="48"/>
    </row>
    <row r="4" spans="1:22" s="1" customFormat="1" ht="29.25" customHeight="1">
      <c r="A4" s="10" t="s">
        <v>12</v>
      </c>
      <c r="B4" s="119">
        <v>0.375</v>
      </c>
      <c r="C4" s="48"/>
      <c r="D4" s="78" t="s">
        <v>53</v>
      </c>
      <c r="E4" s="80"/>
      <c r="F4" s="95" t="str">
        <f>'ブロック表'!D4</f>
        <v>保土ヶ谷区選抜</v>
      </c>
      <c r="G4" s="96"/>
      <c r="H4" s="96"/>
      <c r="I4" s="96"/>
      <c r="J4" s="33"/>
      <c r="K4" s="7" t="s">
        <v>13</v>
      </c>
      <c r="L4" s="35"/>
      <c r="M4" s="114" t="str">
        <f>'ブロック表'!D5</f>
        <v>高津区トレセン</v>
      </c>
      <c r="N4" s="114"/>
      <c r="O4" s="114"/>
      <c r="P4" s="115"/>
      <c r="Q4" s="74" t="str">
        <f>F9</f>
        <v>緑区選抜</v>
      </c>
      <c r="R4" s="98"/>
      <c r="S4" s="113"/>
      <c r="T4" s="74" t="str">
        <f>F5</f>
        <v>宮前区選抜</v>
      </c>
      <c r="U4" s="98"/>
      <c r="V4" s="113"/>
    </row>
    <row r="5" spans="1:22" s="1" customFormat="1" ht="29.25" customHeight="1">
      <c r="A5" s="10" t="s">
        <v>14</v>
      </c>
      <c r="B5" s="119">
        <v>0.40277777777777773</v>
      </c>
      <c r="C5" s="48"/>
      <c r="D5" s="78" t="s">
        <v>52</v>
      </c>
      <c r="E5" s="80"/>
      <c r="F5" s="95" t="str">
        <f>'ブロック表'!D9</f>
        <v>宮前区選抜</v>
      </c>
      <c r="G5" s="96"/>
      <c r="H5" s="96"/>
      <c r="I5" s="96"/>
      <c r="J5" s="33"/>
      <c r="K5" s="7" t="s">
        <v>13</v>
      </c>
      <c r="L5" s="35"/>
      <c r="M5" s="114" t="str">
        <f>'ブロック表'!D10</f>
        <v>緑区選抜</v>
      </c>
      <c r="N5" s="114"/>
      <c r="O5" s="114"/>
      <c r="P5" s="115"/>
      <c r="Q5" s="74" t="str">
        <f>F4</f>
        <v>保土ヶ谷区選抜</v>
      </c>
      <c r="R5" s="98"/>
      <c r="S5" s="113"/>
      <c r="T5" s="74" t="str">
        <f>M4</f>
        <v>高津区トレセン</v>
      </c>
      <c r="U5" s="98"/>
      <c r="V5" s="113"/>
    </row>
    <row r="6" spans="1:22" s="1" customFormat="1" ht="29.25" customHeight="1">
      <c r="A6" s="10" t="s">
        <v>15</v>
      </c>
      <c r="B6" s="119">
        <v>0.4305555555555556</v>
      </c>
      <c r="C6" s="48"/>
      <c r="D6" s="78" t="s">
        <v>53</v>
      </c>
      <c r="E6" s="80"/>
      <c r="F6" s="95" t="str">
        <f>'ブロック表'!D6</f>
        <v>YFA.Jr</v>
      </c>
      <c r="G6" s="96"/>
      <c r="H6" s="96"/>
      <c r="I6" s="96"/>
      <c r="J6" s="33"/>
      <c r="K6" s="7" t="s">
        <v>13</v>
      </c>
      <c r="L6" s="35"/>
      <c r="M6" s="114" t="str">
        <f>'ブロック表'!D4</f>
        <v>保土ヶ谷区選抜</v>
      </c>
      <c r="N6" s="114"/>
      <c r="O6" s="114"/>
      <c r="P6" s="115"/>
      <c r="Q6" s="74" t="str">
        <f>M7</f>
        <v>宮前区選抜</v>
      </c>
      <c r="R6" s="98"/>
      <c r="S6" s="113"/>
      <c r="T6" s="74" t="str">
        <f>F7</f>
        <v>戸塚区選抜</v>
      </c>
      <c r="U6" s="98"/>
      <c r="V6" s="113"/>
    </row>
    <row r="7" spans="1:22" s="1" customFormat="1" ht="29.25" customHeight="1">
      <c r="A7" s="10" t="s">
        <v>16</v>
      </c>
      <c r="B7" s="119">
        <v>0.4583333333333333</v>
      </c>
      <c r="C7" s="48"/>
      <c r="D7" s="78" t="s">
        <v>52</v>
      </c>
      <c r="E7" s="80"/>
      <c r="F7" s="95" t="str">
        <f>'ブロック表'!D11</f>
        <v>戸塚区選抜</v>
      </c>
      <c r="G7" s="96"/>
      <c r="H7" s="96"/>
      <c r="I7" s="96"/>
      <c r="J7" s="33"/>
      <c r="K7" s="7" t="s">
        <v>13</v>
      </c>
      <c r="L7" s="35"/>
      <c r="M7" s="114" t="str">
        <f>'ブロック表'!D9</f>
        <v>宮前区選抜</v>
      </c>
      <c r="N7" s="114"/>
      <c r="O7" s="114"/>
      <c r="P7" s="115"/>
      <c r="Q7" s="74" t="str">
        <f>F6</f>
        <v>YFA.Jr</v>
      </c>
      <c r="R7" s="98"/>
      <c r="S7" s="113"/>
      <c r="T7" s="125" t="str">
        <f>M6</f>
        <v>保土ヶ谷区選抜</v>
      </c>
      <c r="U7" s="126"/>
      <c r="V7" s="127"/>
    </row>
    <row r="8" spans="1:22" s="1" customFormat="1" ht="29.25" customHeight="1">
      <c r="A8" s="10" t="s">
        <v>17</v>
      </c>
      <c r="B8" s="119">
        <v>0.4861111111111111</v>
      </c>
      <c r="C8" s="48"/>
      <c r="D8" s="78" t="s">
        <v>53</v>
      </c>
      <c r="E8" s="80"/>
      <c r="F8" s="95" t="str">
        <f>'ブロック表'!D5</f>
        <v>高津区トレセン</v>
      </c>
      <c r="G8" s="96"/>
      <c r="H8" s="96"/>
      <c r="I8" s="96"/>
      <c r="J8" s="33"/>
      <c r="K8" s="7" t="s">
        <v>13</v>
      </c>
      <c r="L8" s="35"/>
      <c r="M8" s="114" t="str">
        <f>'ブロック表'!D6</f>
        <v>YFA.Jr</v>
      </c>
      <c r="N8" s="114"/>
      <c r="O8" s="114"/>
      <c r="P8" s="115"/>
      <c r="Q8" s="74" t="str">
        <f>M9</f>
        <v>戸塚区選抜</v>
      </c>
      <c r="R8" s="98"/>
      <c r="S8" s="113"/>
      <c r="T8" s="74" t="str">
        <f>F9</f>
        <v>緑区選抜</v>
      </c>
      <c r="U8" s="98"/>
      <c r="V8" s="113"/>
    </row>
    <row r="9" spans="1:22" s="1" customFormat="1" ht="29.25" customHeight="1">
      <c r="A9" s="20" t="s">
        <v>18</v>
      </c>
      <c r="B9" s="105">
        <v>0.513888888888889</v>
      </c>
      <c r="C9" s="106"/>
      <c r="D9" s="109" t="s">
        <v>52</v>
      </c>
      <c r="E9" s="110"/>
      <c r="F9" s="102" t="str">
        <f>'ブロック表'!D10</f>
        <v>緑区選抜</v>
      </c>
      <c r="G9" s="103"/>
      <c r="H9" s="103"/>
      <c r="I9" s="103"/>
      <c r="J9" s="34"/>
      <c r="K9" s="13" t="s">
        <v>13</v>
      </c>
      <c r="L9" s="36"/>
      <c r="M9" s="111" t="str">
        <f>'ブロック表'!D11</f>
        <v>戸塚区選抜</v>
      </c>
      <c r="N9" s="111"/>
      <c r="O9" s="111"/>
      <c r="P9" s="112"/>
      <c r="Q9" s="74" t="str">
        <f>F8</f>
        <v>高津区トレセン</v>
      </c>
      <c r="R9" s="98"/>
      <c r="S9" s="113"/>
      <c r="T9" s="74" t="str">
        <f>M8</f>
        <v>YFA.Jr</v>
      </c>
      <c r="U9" s="98"/>
      <c r="V9" s="113"/>
    </row>
    <row r="10" spans="1:22" s="1" customFormat="1" ht="23.25" customHeight="1">
      <c r="A10" s="20" t="s">
        <v>19</v>
      </c>
      <c r="B10" s="85">
        <v>0.5416666666666666</v>
      </c>
      <c r="C10" s="86"/>
      <c r="D10" s="101" t="s">
        <v>73</v>
      </c>
      <c r="E10" s="88"/>
      <c r="F10" s="102">
        <f>'ブロック表'!D38</f>
      </c>
      <c r="G10" s="103"/>
      <c r="H10" s="104"/>
      <c r="I10" s="20" t="s">
        <v>22</v>
      </c>
      <c r="J10" s="34"/>
      <c r="K10" s="13" t="s">
        <v>86</v>
      </c>
      <c r="L10" s="36"/>
      <c r="M10" s="20" t="s">
        <v>25</v>
      </c>
      <c r="N10" s="71">
        <f>'ブロック表'!F38</f>
      </c>
      <c r="O10" s="72"/>
      <c r="P10" s="82"/>
      <c r="Q10" s="100" t="s">
        <v>24</v>
      </c>
      <c r="R10" s="72"/>
      <c r="S10" s="73"/>
      <c r="T10" s="71" t="s">
        <v>27</v>
      </c>
      <c r="U10" s="72"/>
      <c r="V10" s="73"/>
    </row>
    <row r="11" spans="1:22" s="1" customFormat="1" ht="23.25" customHeight="1">
      <c r="A11" s="20" t="s">
        <v>20</v>
      </c>
      <c r="B11" s="85"/>
      <c r="C11" s="86"/>
      <c r="D11" s="101" t="s">
        <v>74</v>
      </c>
      <c r="E11" s="88"/>
      <c r="F11" s="102">
        <f>'ブロック表'!H38</f>
      </c>
      <c r="G11" s="103"/>
      <c r="H11" s="104"/>
      <c r="I11" s="20" t="s">
        <v>23</v>
      </c>
      <c r="J11" s="34"/>
      <c r="K11" s="13" t="s">
        <v>86</v>
      </c>
      <c r="L11" s="36"/>
      <c r="M11" s="20" t="s">
        <v>26</v>
      </c>
      <c r="N11" s="71">
        <f>'ブロック表'!J38</f>
      </c>
      <c r="O11" s="72"/>
      <c r="P11" s="82"/>
      <c r="Q11" s="100" t="s">
        <v>22</v>
      </c>
      <c r="R11" s="72"/>
      <c r="S11" s="73"/>
      <c r="T11" s="71" t="s">
        <v>25</v>
      </c>
      <c r="U11" s="72"/>
      <c r="V11" s="73"/>
    </row>
    <row r="12" spans="1:22" s="1" customFormat="1" ht="23.25" customHeight="1">
      <c r="A12" s="20" t="s">
        <v>21</v>
      </c>
      <c r="B12" s="105"/>
      <c r="C12" s="105"/>
      <c r="D12" s="106" t="s">
        <v>75</v>
      </c>
      <c r="E12" s="106"/>
      <c r="F12" s="108">
        <f>'ブロック表'!I30</f>
      </c>
      <c r="G12" s="108"/>
      <c r="H12" s="108"/>
      <c r="I12" s="20" t="s">
        <v>24</v>
      </c>
      <c r="J12" s="34"/>
      <c r="K12" s="13" t="s">
        <v>86</v>
      </c>
      <c r="L12" s="36"/>
      <c r="M12" s="20" t="s">
        <v>27</v>
      </c>
      <c r="N12" s="107">
        <f>'ブロック表'!K30</f>
      </c>
      <c r="O12" s="107"/>
      <c r="P12" s="71"/>
      <c r="Q12" s="83" t="s">
        <v>23</v>
      </c>
      <c r="R12" s="83"/>
      <c r="S12" s="84"/>
      <c r="T12" s="82" t="s">
        <v>26</v>
      </c>
      <c r="U12" s="83"/>
      <c r="V12" s="84"/>
    </row>
    <row r="13" spans="1:22" s="1" customFormat="1" ht="35.25" customHeight="1">
      <c r="A13" s="20" t="s">
        <v>71</v>
      </c>
      <c r="B13" s="85">
        <v>0.5833333333333334</v>
      </c>
      <c r="C13" s="86"/>
      <c r="D13" s="87" t="s">
        <v>108</v>
      </c>
      <c r="E13" s="88"/>
      <c r="F13" s="102"/>
      <c r="G13" s="103"/>
      <c r="H13" s="104"/>
      <c r="I13" s="37" t="s">
        <v>117</v>
      </c>
      <c r="J13" s="34"/>
      <c r="K13" s="7" t="s">
        <v>13</v>
      </c>
      <c r="L13" s="36"/>
      <c r="M13" s="37" t="s">
        <v>118</v>
      </c>
      <c r="N13" s="71"/>
      <c r="O13" s="72"/>
      <c r="P13" s="82"/>
      <c r="Q13" s="100" t="s">
        <v>79</v>
      </c>
      <c r="R13" s="72"/>
      <c r="S13" s="73"/>
      <c r="T13" s="71" t="s">
        <v>80</v>
      </c>
      <c r="U13" s="72"/>
      <c r="V13" s="73"/>
    </row>
    <row r="14" spans="1:22" s="1" customFormat="1" ht="35.25" customHeight="1">
      <c r="A14" s="10" t="s">
        <v>72</v>
      </c>
      <c r="B14" s="85">
        <v>0.611111111111111</v>
      </c>
      <c r="C14" s="86"/>
      <c r="D14" s="89" t="s">
        <v>109</v>
      </c>
      <c r="E14" s="90"/>
      <c r="F14" s="78"/>
      <c r="G14" s="79"/>
      <c r="H14" s="80"/>
      <c r="I14" s="37" t="s">
        <v>119</v>
      </c>
      <c r="J14" s="34"/>
      <c r="K14" s="7" t="s">
        <v>13</v>
      </c>
      <c r="L14" s="36"/>
      <c r="M14" s="37" t="s">
        <v>120</v>
      </c>
      <c r="N14" s="78"/>
      <c r="O14" s="79"/>
      <c r="P14" s="81"/>
      <c r="Q14" s="74" t="s">
        <v>82</v>
      </c>
      <c r="R14" s="75"/>
      <c r="S14" s="76"/>
      <c r="T14" s="77" t="s">
        <v>81</v>
      </c>
      <c r="U14" s="75"/>
      <c r="V14" s="76"/>
    </row>
    <row r="15" spans="1:22" s="1" customFormat="1" ht="35.25" customHeight="1">
      <c r="A15" s="10" t="s">
        <v>88</v>
      </c>
      <c r="B15" s="91">
        <v>0.638888888888889</v>
      </c>
      <c r="C15" s="92"/>
      <c r="D15" s="121" t="s">
        <v>87</v>
      </c>
      <c r="E15" s="76"/>
      <c r="F15" s="95"/>
      <c r="G15" s="96"/>
      <c r="H15" s="97"/>
      <c r="I15" s="38" t="s">
        <v>78</v>
      </c>
      <c r="J15" s="33"/>
      <c r="K15" s="7" t="s">
        <v>13</v>
      </c>
      <c r="L15" s="35"/>
      <c r="M15" s="38" t="s">
        <v>111</v>
      </c>
      <c r="N15" s="77"/>
      <c r="O15" s="75"/>
      <c r="P15" s="122"/>
      <c r="Q15" s="74" t="s">
        <v>89</v>
      </c>
      <c r="R15" s="75"/>
      <c r="S15" s="76"/>
      <c r="T15" s="77" t="s">
        <v>90</v>
      </c>
      <c r="U15" s="75"/>
      <c r="V15" s="76"/>
    </row>
    <row r="16" spans="1:22" s="1" customFormat="1" ht="24.75" customHeight="1">
      <c r="A16" s="32" t="s">
        <v>77</v>
      </c>
      <c r="B16" s="29"/>
      <c r="C16" s="29"/>
      <c r="D16" s="21"/>
      <c r="E16" s="21"/>
      <c r="F16" s="23"/>
      <c r="G16" s="23"/>
      <c r="H16" s="23"/>
      <c r="I16" s="21"/>
      <c r="J16" s="30"/>
      <c r="K16" s="21"/>
      <c r="L16" s="30"/>
      <c r="M16" s="21"/>
      <c r="N16" s="22"/>
      <c r="O16" s="22"/>
      <c r="P16" s="22"/>
      <c r="Q16" s="22"/>
      <c r="R16" s="22"/>
      <c r="S16" s="22"/>
      <c r="T16" s="22"/>
      <c r="U16" s="22"/>
      <c r="V16" s="24"/>
    </row>
    <row r="17" spans="1:22" s="1" customFormat="1" ht="23.25" customHeight="1">
      <c r="A17" s="12"/>
      <c r="B17" s="48" t="s">
        <v>10</v>
      </c>
      <c r="C17" s="48"/>
      <c r="D17" s="78"/>
      <c r="E17" s="80"/>
      <c r="F17" s="78" t="s">
        <v>11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20" t="s">
        <v>131</v>
      </c>
      <c r="R17" s="48"/>
      <c r="S17" s="48"/>
      <c r="T17" s="48" t="s">
        <v>28</v>
      </c>
      <c r="U17" s="48"/>
      <c r="V17" s="48"/>
    </row>
    <row r="18" spans="1:22" s="1" customFormat="1" ht="29.25" customHeight="1">
      <c r="A18" s="10" t="s">
        <v>12</v>
      </c>
      <c r="B18" s="119">
        <v>0.375</v>
      </c>
      <c r="C18" s="48"/>
      <c r="D18" s="78" t="s">
        <v>54</v>
      </c>
      <c r="E18" s="80"/>
      <c r="F18" s="95" t="str">
        <f>'ブロック表'!D14</f>
        <v>246FC</v>
      </c>
      <c r="G18" s="96"/>
      <c r="H18" s="96"/>
      <c r="I18" s="96"/>
      <c r="J18" s="33"/>
      <c r="K18" s="7" t="s">
        <v>13</v>
      </c>
      <c r="L18" s="35"/>
      <c r="M18" s="114" t="str">
        <f>'ブロック表'!D15</f>
        <v>中原区トレセン</v>
      </c>
      <c r="N18" s="114"/>
      <c r="O18" s="114"/>
      <c r="P18" s="115"/>
      <c r="Q18" s="74" t="str">
        <f>M19</f>
        <v>WAFC</v>
      </c>
      <c r="R18" s="98"/>
      <c r="S18" s="113"/>
      <c r="T18" s="74" t="str">
        <f>F19</f>
        <v>麻生区トレセン</v>
      </c>
      <c r="U18" s="98"/>
      <c r="V18" s="113"/>
    </row>
    <row r="19" spans="1:22" s="1" customFormat="1" ht="29.25" customHeight="1">
      <c r="A19" s="10" t="s">
        <v>14</v>
      </c>
      <c r="B19" s="119">
        <v>0.40277777777777773</v>
      </c>
      <c r="C19" s="48"/>
      <c r="D19" s="78" t="s">
        <v>55</v>
      </c>
      <c r="E19" s="80"/>
      <c r="F19" s="95" t="str">
        <f>'ブロック表'!D19</f>
        <v>麻生区トレセン</v>
      </c>
      <c r="G19" s="96"/>
      <c r="H19" s="96"/>
      <c r="I19" s="96"/>
      <c r="J19" s="33"/>
      <c r="K19" s="7" t="s">
        <v>13</v>
      </c>
      <c r="L19" s="35"/>
      <c r="M19" s="114" t="str">
        <f>'ブロック表'!D20</f>
        <v>WAFC</v>
      </c>
      <c r="N19" s="114"/>
      <c r="O19" s="114"/>
      <c r="P19" s="115"/>
      <c r="Q19" s="74" t="str">
        <f>F18</f>
        <v>246FC</v>
      </c>
      <c r="R19" s="98"/>
      <c r="S19" s="113"/>
      <c r="T19" s="74" t="str">
        <f>M18</f>
        <v>中原区トレセン</v>
      </c>
      <c r="U19" s="98"/>
      <c r="V19" s="113"/>
    </row>
    <row r="20" spans="1:22" s="1" customFormat="1" ht="29.25" customHeight="1">
      <c r="A20" s="10" t="s">
        <v>15</v>
      </c>
      <c r="B20" s="119">
        <v>0.4305555555555556</v>
      </c>
      <c r="C20" s="48"/>
      <c r="D20" s="78" t="s">
        <v>54</v>
      </c>
      <c r="E20" s="80"/>
      <c r="F20" s="95" t="str">
        <f>'ブロック表'!D16</f>
        <v>港南区選抜</v>
      </c>
      <c r="G20" s="96"/>
      <c r="H20" s="96"/>
      <c r="I20" s="96"/>
      <c r="J20" s="33"/>
      <c r="K20" s="7" t="s">
        <v>13</v>
      </c>
      <c r="L20" s="35"/>
      <c r="M20" s="114" t="str">
        <f>'ブロック表'!D14</f>
        <v>246FC</v>
      </c>
      <c r="N20" s="114"/>
      <c r="O20" s="114"/>
      <c r="P20" s="115"/>
      <c r="Q20" s="74" t="str">
        <f>M21</f>
        <v>麻生区トレセン</v>
      </c>
      <c r="R20" s="98"/>
      <c r="S20" s="113"/>
      <c r="T20" s="74" t="str">
        <f>F21</f>
        <v>鶴見区選抜</v>
      </c>
      <c r="U20" s="98"/>
      <c r="V20" s="113"/>
    </row>
    <row r="21" spans="1:22" s="1" customFormat="1" ht="29.25" customHeight="1">
      <c r="A21" s="10" t="s">
        <v>16</v>
      </c>
      <c r="B21" s="119">
        <v>0.4583333333333333</v>
      </c>
      <c r="C21" s="48"/>
      <c r="D21" s="78" t="s">
        <v>55</v>
      </c>
      <c r="E21" s="80"/>
      <c r="F21" s="95" t="str">
        <f>'ブロック表'!D21</f>
        <v>鶴見区選抜</v>
      </c>
      <c r="G21" s="96"/>
      <c r="H21" s="96"/>
      <c r="I21" s="96"/>
      <c r="J21" s="33"/>
      <c r="K21" s="7" t="s">
        <v>13</v>
      </c>
      <c r="L21" s="35"/>
      <c r="M21" s="114" t="str">
        <f>'ブロック表'!D19</f>
        <v>麻生区トレセン</v>
      </c>
      <c r="N21" s="114"/>
      <c r="O21" s="114"/>
      <c r="P21" s="115"/>
      <c r="Q21" s="74" t="str">
        <f>F20</f>
        <v>港南区選抜</v>
      </c>
      <c r="R21" s="98"/>
      <c r="S21" s="113"/>
      <c r="T21" s="116" t="str">
        <f>M20</f>
        <v>246FC</v>
      </c>
      <c r="U21" s="117"/>
      <c r="V21" s="118"/>
    </row>
    <row r="22" spans="1:22" s="1" customFormat="1" ht="29.25" customHeight="1">
      <c r="A22" s="10" t="s">
        <v>17</v>
      </c>
      <c r="B22" s="119">
        <v>0.4861111111111111</v>
      </c>
      <c r="C22" s="48"/>
      <c r="D22" s="78" t="s">
        <v>54</v>
      </c>
      <c r="E22" s="80"/>
      <c r="F22" s="95" t="str">
        <f>'ブロック表'!D15</f>
        <v>中原区トレセン</v>
      </c>
      <c r="G22" s="96"/>
      <c r="H22" s="96"/>
      <c r="I22" s="96"/>
      <c r="J22" s="33"/>
      <c r="K22" s="7" t="s">
        <v>13</v>
      </c>
      <c r="L22" s="35"/>
      <c r="M22" s="114" t="str">
        <f>'ブロック表'!D16</f>
        <v>港南区選抜</v>
      </c>
      <c r="N22" s="114"/>
      <c r="O22" s="114"/>
      <c r="P22" s="115"/>
      <c r="Q22" s="74" t="str">
        <f>M23</f>
        <v>鶴見区選抜</v>
      </c>
      <c r="R22" s="98"/>
      <c r="S22" s="113"/>
      <c r="T22" s="74" t="str">
        <f>F23</f>
        <v>WAFC</v>
      </c>
      <c r="U22" s="98"/>
      <c r="V22" s="113"/>
    </row>
    <row r="23" spans="1:22" s="1" customFormat="1" ht="29.25" customHeight="1">
      <c r="A23" s="20" t="s">
        <v>18</v>
      </c>
      <c r="B23" s="105">
        <v>0.513888888888889</v>
      </c>
      <c r="C23" s="106"/>
      <c r="D23" s="109" t="s">
        <v>55</v>
      </c>
      <c r="E23" s="110"/>
      <c r="F23" s="102" t="str">
        <f>'ブロック表'!D20</f>
        <v>WAFC</v>
      </c>
      <c r="G23" s="103"/>
      <c r="H23" s="103"/>
      <c r="I23" s="103"/>
      <c r="J23" s="34"/>
      <c r="K23" s="13" t="s">
        <v>13</v>
      </c>
      <c r="L23" s="36"/>
      <c r="M23" s="111" t="str">
        <f>'ブロック表'!D21</f>
        <v>鶴見区選抜</v>
      </c>
      <c r="N23" s="111"/>
      <c r="O23" s="111"/>
      <c r="P23" s="112"/>
      <c r="Q23" s="100" t="str">
        <f>F22</f>
        <v>中原区トレセン</v>
      </c>
      <c r="R23" s="72"/>
      <c r="S23" s="73"/>
      <c r="T23" s="74" t="str">
        <f>M22</f>
        <v>港南区選抜</v>
      </c>
      <c r="U23" s="98"/>
      <c r="V23" s="113"/>
    </row>
    <row r="24" spans="1:22" s="1" customFormat="1" ht="23.25" customHeight="1">
      <c r="A24" s="20" t="s">
        <v>19</v>
      </c>
      <c r="B24" s="85">
        <v>0.5416666666666666</v>
      </c>
      <c r="C24" s="86"/>
      <c r="D24" s="101" t="s">
        <v>73</v>
      </c>
      <c r="E24" s="88"/>
      <c r="F24" s="102">
        <f>'ブロック表'!O38</f>
      </c>
      <c r="G24" s="103"/>
      <c r="H24" s="104"/>
      <c r="I24" s="20" t="s">
        <v>61</v>
      </c>
      <c r="J24" s="34"/>
      <c r="K24" s="13" t="s">
        <v>86</v>
      </c>
      <c r="L24" s="36"/>
      <c r="M24" s="20" t="s">
        <v>62</v>
      </c>
      <c r="N24" s="71">
        <f>'ブロック表'!Q38</f>
      </c>
      <c r="O24" s="72"/>
      <c r="P24" s="82"/>
      <c r="Q24" s="100" t="s">
        <v>91</v>
      </c>
      <c r="R24" s="72"/>
      <c r="S24" s="73"/>
      <c r="T24" s="71" t="s">
        <v>92</v>
      </c>
      <c r="U24" s="72"/>
      <c r="V24" s="73"/>
    </row>
    <row r="25" spans="1:22" s="1" customFormat="1" ht="23.25" customHeight="1">
      <c r="A25" s="20" t="s">
        <v>20</v>
      </c>
      <c r="B25" s="85"/>
      <c r="C25" s="86"/>
      <c r="D25" s="101" t="s">
        <v>74</v>
      </c>
      <c r="E25" s="88"/>
      <c r="F25" s="102">
        <f>'ブロック表'!S38</f>
      </c>
      <c r="G25" s="103"/>
      <c r="H25" s="104"/>
      <c r="I25" s="20" t="s">
        <v>59</v>
      </c>
      <c r="J25" s="34"/>
      <c r="K25" s="13" t="s">
        <v>86</v>
      </c>
      <c r="L25" s="36"/>
      <c r="M25" s="20" t="s">
        <v>60</v>
      </c>
      <c r="N25" s="71">
        <f>'ブロック表'!U38</f>
      </c>
      <c r="O25" s="72"/>
      <c r="P25" s="82"/>
      <c r="Q25" s="100" t="s">
        <v>61</v>
      </c>
      <c r="R25" s="72"/>
      <c r="S25" s="73"/>
      <c r="T25" s="71" t="s">
        <v>62</v>
      </c>
      <c r="U25" s="72"/>
      <c r="V25" s="73"/>
    </row>
    <row r="26" spans="1:22" s="1" customFormat="1" ht="23.25" customHeight="1">
      <c r="A26" s="20" t="s">
        <v>21</v>
      </c>
      <c r="B26" s="105"/>
      <c r="C26" s="105"/>
      <c r="D26" s="106" t="s">
        <v>75</v>
      </c>
      <c r="E26" s="106"/>
      <c r="F26" s="108">
        <f>'ブロック表'!M30</f>
      </c>
      <c r="G26" s="108"/>
      <c r="H26" s="108"/>
      <c r="I26" s="20" t="s">
        <v>57</v>
      </c>
      <c r="J26" s="34"/>
      <c r="K26" s="13" t="s">
        <v>86</v>
      </c>
      <c r="L26" s="36"/>
      <c r="M26" s="20" t="s">
        <v>58</v>
      </c>
      <c r="N26" s="107">
        <f>'ブロック表'!O30</f>
      </c>
      <c r="O26" s="107"/>
      <c r="P26" s="71"/>
      <c r="Q26" s="83" t="s">
        <v>59</v>
      </c>
      <c r="R26" s="83"/>
      <c r="S26" s="84"/>
      <c r="T26" s="82" t="s">
        <v>60</v>
      </c>
      <c r="U26" s="83"/>
      <c r="V26" s="84"/>
    </row>
    <row r="27" spans="1:22" s="1" customFormat="1" ht="35.25" customHeight="1">
      <c r="A27" s="20" t="s">
        <v>71</v>
      </c>
      <c r="B27" s="85">
        <v>0.5833333333333334</v>
      </c>
      <c r="C27" s="86"/>
      <c r="D27" s="87" t="s">
        <v>105</v>
      </c>
      <c r="E27" s="88"/>
      <c r="F27" s="78"/>
      <c r="G27" s="79"/>
      <c r="H27" s="80"/>
      <c r="I27" s="37" t="s">
        <v>121</v>
      </c>
      <c r="J27" s="34"/>
      <c r="K27" s="13"/>
      <c r="L27" s="36"/>
      <c r="M27" s="37" t="s">
        <v>122</v>
      </c>
      <c r="N27" s="78"/>
      <c r="O27" s="79"/>
      <c r="P27" s="81"/>
      <c r="Q27" s="100" t="s">
        <v>79</v>
      </c>
      <c r="R27" s="72"/>
      <c r="S27" s="73"/>
      <c r="T27" s="71" t="s">
        <v>80</v>
      </c>
      <c r="U27" s="72"/>
      <c r="V27" s="73"/>
    </row>
    <row r="28" spans="1:22" s="1" customFormat="1" ht="35.25" customHeight="1">
      <c r="A28" s="20" t="s">
        <v>72</v>
      </c>
      <c r="B28" s="85">
        <v>0.611111111111111</v>
      </c>
      <c r="C28" s="86"/>
      <c r="D28" s="89" t="s">
        <v>106</v>
      </c>
      <c r="E28" s="90"/>
      <c r="F28" s="78"/>
      <c r="G28" s="79"/>
      <c r="H28" s="80"/>
      <c r="I28" s="37" t="s">
        <v>123</v>
      </c>
      <c r="J28" s="34"/>
      <c r="K28" s="13"/>
      <c r="L28" s="36"/>
      <c r="M28" s="37" t="s">
        <v>124</v>
      </c>
      <c r="N28" s="78"/>
      <c r="O28" s="79"/>
      <c r="P28" s="81"/>
      <c r="Q28" s="74" t="s">
        <v>82</v>
      </c>
      <c r="R28" s="75"/>
      <c r="S28" s="76"/>
      <c r="T28" s="77" t="s">
        <v>81</v>
      </c>
      <c r="U28" s="75"/>
      <c r="V28" s="76"/>
    </row>
    <row r="29" spans="1:22" s="1" customFormat="1" ht="35.25" customHeight="1">
      <c r="A29" s="10" t="s">
        <v>88</v>
      </c>
      <c r="B29" s="91">
        <v>0.638888888888889</v>
      </c>
      <c r="C29" s="92"/>
      <c r="D29" s="93" t="s">
        <v>107</v>
      </c>
      <c r="E29" s="94"/>
      <c r="F29" s="95"/>
      <c r="G29" s="96"/>
      <c r="H29" s="97"/>
      <c r="I29" s="38" t="s">
        <v>125</v>
      </c>
      <c r="J29" s="33"/>
      <c r="K29" s="7" t="s">
        <v>13</v>
      </c>
      <c r="L29" s="35"/>
      <c r="M29" s="38" t="s">
        <v>126</v>
      </c>
      <c r="N29" s="77"/>
      <c r="O29" s="98"/>
      <c r="P29" s="99"/>
      <c r="Q29" s="74" t="s">
        <v>89</v>
      </c>
      <c r="R29" s="75"/>
      <c r="S29" s="76"/>
      <c r="T29" s="77" t="s">
        <v>90</v>
      </c>
      <c r="U29" s="75"/>
      <c r="V29" s="76"/>
    </row>
    <row r="30" spans="1:22" s="1" customFormat="1" ht="19.5" customHeight="1">
      <c r="A30" s="21"/>
      <c r="B30" s="29"/>
      <c r="C30" s="29"/>
      <c r="D30" s="43"/>
      <c r="E30" s="43"/>
      <c r="F30" s="23"/>
      <c r="G30" s="23"/>
      <c r="H30" s="23"/>
      <c r="I30" s="21"/>
      <c r="J30" s="30"/>
      <c r="K30" s="21"/>
      <c r="L30" s="30"/>
      <c r="M30" s="21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1" customFormat="1" ht="21" customHeight="1">
      <c r="A31" s="123" t="s">
        <v>110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24"/>
    </row>
  </sheetData>
  <sheetProtection/>
  <mergeCells count="156">
    <mergeCell ref="T10:V10"/>
    <mergeCell ref="Q11:S11"/>
    <mergeCell ref="T11:V11"/>
    <mergeCell ref="Q12:S12"/>
    <mergeCell ref="T12:V12"/>
    <mergeCell ref="N12:P12"/>
    <mergeCell ref="N10:P10"/>
    <mergeCell ref="N11:P11"/>
    <mergeCell ref="D10:E10"/>
    <mergeCell ref="D12:E12"/>
    <mergeCell ref="D11:E11"/>
    <mergeCell ref="F10:H10"/>
    <mergeCell ref="F12:H12"/>
    <mergeCell ref="Q10:S10"/>
    <mergeCell ref="F11:H11"/>
    <mergeCell ref="D9:E9"/>
    <mergeCell ref="B9:C9"/>
    <mergeCell ref="M9:P9"/>
    <mergeCell ref="B10:C10"/>
    <mergeCell ref="D24:E24"/>
    <mergeCell ref="D19:E19"/>
    <mergeCell ref="F19:I19"/>
    <mergeCell ref="M19:P19"/>
    <mergeCell ref="B21:C21"/>
    <mergeCell ref="B11:C11"/>
    <mergeCell ref="Q3:S3"/>
    <mergeCell ref="T3:V3"/>
    <mergeCell ref="Q9:S9"/>
    <mergeCell ref="Q4:S4"/>
    <mergeCell ref="T4:V4"/>
    <mergeCell ref="T5:V5"/>
    <mergeCell ref="T6:V6"/>
    <mergeCell ref="T7:V7"/>
    <mergeCell ref="T9:V9"/>
    <mergeCell ref="Q5:S5"/>
    <mergeCell ref="Q6:S6"/>
    <mergeCell ref="D6:E6"/>
    <mergeCell ref="D8:E8"/>
    <mergeCell ref="B6:C6"/>
    <mergeCell ref="T8:V8"/>
    <mergeCell ref="Q7:S7"/>
    <mergeCell ref="Q8:S8"/>
    <mergeCell ref="F8:I8"/>
    <mergeCell ref="M8:P8"/>
    <mergeCell ref="B7:C7"/>
    <mergeCell ref="B3:C3"/>
    <mergeCell ref="F7:I7"/>
    <mergeCell ref="F4:I4"/>
    <mergeCell ref="B4:C4"/>
    <mergeCell ref="D3:E3"/>
    <mergeCell ref="F3:P3"/>
    <mergeCell ref="D4:E4"/>
    <mergeCell ref="A31:V31"/>
    <mergeCell ref="F9:I9"/>
    <mergeCell ref="M4:P4"/>
    <mergeCell ref="M5:P5"/>
    <mergeCell ref="M6:P6"/>
    <mergeCell ref="M7:P7"/>
    <mergeCell ref="B13:C13"/>
    <mergeCell ref="D13:E13"/>
    <mergeCell ref="B5:C5"/>
    <mergeCell ref="D5:E5"/>
    <mergeCell ref="B8:C8"/>
    <mergeCell ref="F24:H24"/>
    <mergeCell ref="N24:P24"/>
    <mergeCell ref="F5:I5"/>
    <mergeCell ref="F6:I6"/>
    <mergeCell ref="D7:E7"/>
    <mergeCell ref="B17:C17"/>
    <mergeCell ref="D17:E17"/>
    <mergeCell ref="F17:P17"/>
    <mergeCell ref="B19:C19"/>
    <mergeCell ref="Q13:S13"/>
    <mergeCell ref="T13:V13"/>
    <mergeCell ref="B15:C15"/>
    <mergeCell ref="D15:E15"/>
    <mergeCell ref="F15:H15"/>
    <mergeCell ref="N15:P15"/>
    <mergeCell ref="Q15:S15"/>
    <mergeCell ref="T15:V15"/>
    <mergeCell ref="F13:H13"/>
    <mergeCell ref="N13:P13"/>
    <mergeCell ref="Q17:S17"/>
    <mergeCell ref="T17:V17"/>
    <mergeCell ref="B18:C18"/>
    <mergeCell ref="D18:E18"/>
    <mergeCell ref="F18:I18"/>
    <mergeCell ref="M18:P18"/>
    <mergeCell ref="Q18:S18"/>
    <mergeCell ref="T18:V18"/>
    <mergeCell ref="Q19:S19"/>
    <mergeCell ref="T19:V19"/>
    <mergeCell ref="B20:C20"/>
    <mergeCell ref="D20:E20"/>
    <mergeCell ref="F20:I20"/>
    <mergeCell ref="M20:P20"/>
    <mergeCell ref="Q20:S20"/>
    <mergeCell ref="T20:V20"/>
    <mergeCell ref="T23:V23"/>
    <mergeCell ref="M21:P21"/>
    <mergeCell ref="Q21:S21"/>
    <mergeCell ref="T21:V21"/>
    <mergeCell ref="B22:C22"/>
    <mergeCell ref="D22:E22"/>
    <mergeCell ref="F22:I22"/>
    <mergeCell ref="M22:P22"/>
    <mergeCell ref="Q22:S22"/>
    <mergeCell ref="T22:V22"/>
    <mergeCell ref="F26:H26"/>
    <mergeCell ref="B23:C23"/>
    <mergeCell ref="D23:E23"/>
    <mergeCell ref="F23:I23"/>
    <mergeCell ref="M23:P23"/>
    <mergeCell ref="Q23:S23"/>
    <mergeCell ref="C1:V1"/>
    <mergeCell ref="Q25:S25"/>
    <mergeCell ref="T25:V25"/>
    <mergeCell ref="D14:E14"/>
    <mergeCell ref="B14:C14"/>
    <mergeCell ref="N26:P26"/>
    <mergeCell ref="Q26:S26"/>
    <mergeCell ref="N25:P25"/>
    <mergeCell ref="Q24:S24"/>
    <mergeCell ref="T24:V24"/>
    <mergeCell ref="Q27:S27"/>
    <mergeCell ref="D25:E25"/>
    <mergeCell ref="F25:H25"/>
    <mergeCell ref="D21:E21"/>
    <mergeCell ref="F21:I21"/>
    <mergeCell ref="B12:C12"/>
    <mergeCell ref="B25:C25"/>
    <mergeCell ref="B24:C24"/>
    <mergeCell ref="B26:C26"/>
    <mergeCell ref="D26:E26"/>
    <mergeCell ref="B29:C29"/>
    <mergeCell ref="D29:E29"/>
    <mergeCell ref="F29:H29"/>
    <mergeCell ref="N29:P29"/>
    <mergeCell ref="Q29:S29"/>
    <mergeCell ref="T29:V29"/>
    <mergeCell ref="B27:C27"/>
    <mergeCell ref="B28:C28"/>
    <mergeCell ref="D27:E27"/>
    <mergeCell ref="D28:E28"/>
    <mergeCell ref="F27:H27"/>
    <mergeCell ref="F28:H28"/>
    <mergeCell ref="T27:V27"/>
    <mergeCell ref="Q28:S28"/>
    <mergeCell ref="T28:V28"/>
    <mergeCell ref="F14:H14"/>
    <mergeCell ref="N14:P14"/>
    <mergeCell ref="Q14:S14"/>
    <mergeCell ref="T14:V14"/>
    <mergeCell ref="T26:V26"/>
    <mergeCell ref="N27:P27"/>
    <mergeCell ref="N28:P2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YAMAGUCHI</cp:lastModifiedBy>
  <cp:lastPrinted>2018-01-10T04:56:40Z</cp:lastPrinted>
  <dcterms:created xsi:type="dcterms:W3CDTF">2008-11-29T03:33:47Z</dcterms:created>
  <dcterms:modified xsi:type="dcterms:W3CDTF">2018-01-13T12:16:19Z</dcterms:modified>
  <cp:category/>
  <cp:version/>
  <cp:contentType/>
  <cp:contentStatus/>
</cp:coreProperties>
</file>